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D:\SAS\Сайт Су Арнасы Сервис\Esmil\Обезвоживание осадка\Ленточный фильтр-пресс\"/>
    </mc:Choice>
  </mc:AlternateContent>
  <xr:revisionPtr revIDLastSave="0" documentId="13_ncr:1_{A1044E7F-5845-46F2-9BE2-A00E93888B0D}" xr6:coauthVersionLast="47" xr6:coauthVersionMax="47" xr10:uidLastSave="{00000000-0000-0000-0000-000000000000}"/>
  <workbookProtection workbookAlgorithmName="SHA-512" workbookHashValue="LqrX6cYVJEdAZvVhfF2qpcS/2CjaLqyYPwG3kkV3lU1qaqd7DChwGEhauaVE/DPylvgsL4fxEedDU4BspOWvNA==" workbookSaltValue="weTq5gPJiy0JifKf8PaygQ==" workbookSpinCount="100000" lockStructure="1"/>
  <bookViews>
    <workbookView xWindow="-120" yWindow="-120" windowWidth="20730" windowHeight="11160" xr2:uid="{00000000-000D-0000-FFFF-FFFF00000000}"/>
  </bookViews>
  <sheets>
    <sheet name="Dewatering" sheetId="5" r:id="rId1"/>
    <sheet name="RUS" sheetId="4" state="hidden" r:id="rId2"/>
    <sheet name="ENG" sheetId="3" state="hidden" r:id="rId3"/>
    <sheet name="US ENG" sheetId="7" state="hidden" r:id="rId4"/>
    <sheet name="POL" sheetId="9" state="hidden" r:id="rId5"/>
    <sheet name="ES" sheetId="10" state="hidden" r:id="rId6"/>
    <sheet name="FR" sheetId="11" state="hidden" r:id="rId7"/>
    <sheet name="UA" sheetId="12" state="hidden" r:id="rId8"/>
  </sheets>
  <definedNames>
    <definedName name="Automatisation" localSheetId="0">Dewatering!#REF!</definedName>
    <definedName name="Automatisation" localSheetId="4">POL!$P$56:$P$57</definedName>
    <definedName name="Automatisation" localSheetId="1">RUS!$L$56:$L$57</definedName>
    <definedName name="Automatisation" localSheetId="7">UA!$L$56:$L$57</definedName>
    <definedName name="Automatisation" localSheetId="3">'US ENG'!$M$56:$M$57</definedName>
    <definedName name="Automatisation">ENG!$P$56:$P$57</definedName>
    <definedName name="Base" localSheetId="0">Dewatering!#REF!</definedName>
    <definedName name="Base" localSheetId="4">POL!$Q$31:$Q$34</definedName>
    <definedName name="Base" localSheetId="1">RUS!#REF!</definedName>
    <definedName name="Base" localSheetId="7">UA!#REF!</definedName>
    <definedName name="Base" localSheetId="3">'US ENG'!$Q$31:$Q$34</definedName>
    <definedName name="Base">ENG!$Q$31:$Q$34</definedName>
    <definedName name="Base_RKKT" localSheetId="0">#REF!</definedName>
    <definedName name="Base_RKKT" localSheetId="4">#REF!</definedName>
    <definedName name="Base_RKKT" localSheetId="1">#REF!</definedName>
    <definedName name="Base_RKKT" localSheetId="7">#REF!</definedName>
    <definedName name="Base_RKKT" localSheetId="3">#REF!</definedName>
    <definedName name="Base_RKKT">#REF!</definedName>
    <definedName name="Discharge_height" localSheetId="0">Dewatering!#REF!</definedName>
    <definedName name="Discharge_height" localSheetId="4">POL!$P$41:$P$44</definedName>
    <definedName name="Discharge_height" localSheetId="1">RUS!$L$41:$L$44</definedName>
    <definedName name="Discharge_height" localSheetId="7">UA!$L$41:$L$44</definedName>
    <definedName name="Discharge_height" localSheetId="3">'US ENG'!$M$41:$M$44</definedName>
    <definedName name="Discharge_height">ENG!$P$41:$P$44</definedName>
    <definedName name="EX" localSheetId="0">Dewatering!#REF!</definedName>
    <definedName name="EX" localSheetId="4">POL!$P$62:$P$63</definedName>
    <definedName name="EX" localSheetId="1">RUS!$L$62:$L$63</definedName>
    <definedName name="EX" localSheetId="7">UA!$L$62:$L$63</definedName>
    <definedName name="EX" localSheetId="3">'US ENG'!$M$62:$M$63</definedName>
    <definedName name="EX">ENG!$P$62:$P$63</definedName>
    <definedName name="Filtering_mesh" localSheetId="0">#REF!</definedName>
    <definedName name="Filtering_mesh" localSheetId="4">#REF!</definedName>
    <definedName name="Filtering_mesh" localSheetId="1">#REF!</definedName>
    <definedName name="Filtering_mesh" localSheetId="7">#REF!</definedName>
    <definedName name="Filtering_mesh" localSheetId="3">#REF!</definedName>
    <definedName name="Filtering_mesh">#REF!</definedName>
    <definedName name="Hydraulics" localSheetId="0">Dewatering!$L$33:$L$34</definedName>
    <definedName name="Hydraulics" localSheetId="4">POL!$M$34:$M$35</definedName>
    <definedName name="Hydraulics" localSheetId="1">RUS!$L$34:$L$35</definedName>
    <definedName name="Hydraulics" localSheetId="7">UA!$L$34:$L$35</definedName>
    <definedName name="Hydraulics" localSheetId="3">'US ENG'!$M$34:$M$35</definedName>
    <definedName name="Hydraulics">ENG!$M$34:$M$35</definedName>
    <definedName name="Hydraulics2" localSheetId="0">Dewatering!#REF!</definedName>
    <definedName name="Hydraulics2" localSheetId="4">POL!$Q$35:$Q$36</definedName>
    <definedName name="Hydraulics2" localSheetId="1">RUS!#REF!</definedName>
    <definedName name="Hydraulics2" localSheetId="7">UA!#REF!</definedName>
    <definedName name="Hydraulics2" localSheetId="3">'US ENG'!$Q$35:$Q$36</definedName>
    <definedName name="Hydraulics2">ENG!$Q$35:$Q$36</definedName>
    <definedName name="Installation" localSheetId="0">Dewatering!$L$15:$L$17</definedName>
    <definedName name="Installation" localSheetId="4">POL!$M$16:$M$18</definedName>
    <definedName name="Installation" localSheetId="1">RUS!$L$16:$L$18</definedName>
    <definedName name="Installation" localSheetId="7">UA!$L$16:$L$18</definedName>
    <definedName name="Installation" localSheetId="3">'US ENG'!$M$16:$M$18</definedName>
    <definedName name="Installation">ENG!$M$16:$M$18</definedName>
    <definedName name="Location" localSheetId="0">Dewatering!$L$13:$L$14</definedName>
    <definedName name="Location" localSheetId="4">POL!$M$14:$M$15</definedName>
    <definedName name="Location" localSheetId="1">RUS!$L$14:$L$15</definedName>
    <definedName name="Location" localSheetId="7">UA!$L$14:$L$15</definedName>
    <definedName name="Location" localSheetId="3">'US ENG'!$M$14:$M$15</definedName>
    <definedName name="Location">ENG!$M$14:$M$15</definedName>
    <definedName name="Material" localSheetId="0">Dewatering!#REF!</definedName>
    <definedName name="Material" localSheetId="4">POL!$P$45:$P$46</definedName>
    <definedName name="Material" localSheetId="1">RUS!$L$45:$L$46</definedName>
    <definedName name="Material" localSheetId="7">UA!$L$45:$L$46</definedName>
    <definedName name="Material" localSheetId="3">'US ENG'!$M$45:$M$46</definedName>
    <definedName name="Material">ENG!$P$45:$P$46</definedName>
    <definedName name="Motor_reductor" localSheetId="0">Dewatering!#REF!</definedName>
    <definedName name="Motor_reductor" localSheetId="4">POL!$P$58:$P$61</definedName>
    <definedName name="Motor_reductor" localSheetId="1">RUS!$L$58:$L$61</definedName>
    <definedName name="Motor_reductor" localSheetId="7">UA!$L$58:$L$61</definedName>
    <definedName name="Motor_reductor" localSheetId="3">'US ENG'!$M$58:$M$61</definedName>
    <definedName name="Motor_reductor">ENG!$P$58:$P$61</definedName>
    <definedName name="Prozor" localSheetId="0">#REF!</definedName>
    <definedName name="Prozor" localSheetId="4">#REF!</definedName>
    <definedName name="Prozor" localSheetId="1">#REF!</definedName>
    <definedName name="Prozor" localSheetId="7">#REF!</definedName>
    <definedName name="Prozor" localSheetId="3">#REF!</definedName>
    <definedName name="Prozor">#REF!</definedName>
    <definedName name="RVO" localSheetId="0">#REF!</definedName>
    <definedName name="RVO" localSheetId="4">#REF!</definedName>
    <definedName name="RVO" localSheetId="1">#REF!</definedName>
    <definedName name="RVO" localSheetId="7">#REF!</definedName>
    <definedName name="RVO" localSheetId="3">#REF!</definedName>
    <definedName name="RVO">#REF!</definedName>
    <definedName name="Screen_type" localSheetId="0">Dewatering!$K$16:$K$30</definedName>
    <definedName name="Screen_type" localSheetId="4">POL!$O$67:$O$76</definedName>
    <definedName name="Screen_type" localSheetId="1">RUS!$K$17:$K$31</definedName>
    <definedName name="Screen_type" localSheetId="7">UA!$K$17:$K$31</definedName>
    <definedName name="Screen_type" localSheetId="3">'US ENG'!$L$67:$L$76</definedName>
    <definedName name="Screen_type">ENG!$O$67:$O$76</definedName>
    <definedName name="Screw_type" localSheetId="0">#REF!</definedName>
    <definedName name="Screw_type" localSheetId="4">#REF!</definedName>
    <definedName name="Screw_type" localSheetId="1">#REF!</definedName>
    <definedName name="Screw_type" localSheetId="7">#REF!</definedName>
    <definedName name="Screw_type" localSheetId="3">#REF!</definedName>
    <definedName name="Screw_type">#REF!</definedName>
    <definedName name="WW_feeding" localSheetId="0">Dewatering!$L$31:$L$32</definedName>
    <definedName name="WW_feeding" localSheetId="4">POL!$M$32:$M$33</definedName>
    <definedName name="WW_feeding" localSheetId="1">RUS!$L$32:$L$33</definedName>
    <definedName name="WW_feeding" localSheetId="7">UA!$L$32:$L$33</definedName>
    <definedName name="WW_feeding" localSheetId="3">'US ENG'!$M$32:$M$33</definedName>
    <definedName name="WW_feeding">ENG!$M$32:$M$33</definedName>
    <definedName name="WW_type" localSheetId="0">Dewatering!$L$4:$L$5</definedName>
    <definedName name="WW_type" localSheetId="4">POL!$M$5:$M$6</definedName>
    <definedName name="WW_type" localSheetId="1">RUS!$L$5:$L$6</definedName>
    <definedName name="WW_type" localSheetId="7">UA!$L$5:$L$6</definedName>
    <definedName name="WW_type" localSheetId="3">'US ENG'!$M$5:$M$6</definedName>
    <definedName name="WW_type">ENG!$M$5:$M$6</definedName>
    <definedName name="Yes_No" localSheetId="0">Dewatering!#REF!</definedName>
    <definedName name="Yes_No" localSheetId="4">POL!$Q$54:$Q$55</definedName>
    <definedName name="Yes_No" localSheetId="1">RUS!#REF!</definedName>
    <definedName name="Yes_No" localSheetId="7">UA!#REF!</definedName>
    <definedName name="Yes_No" localSheetId="3">'US ENG'!$N$54:$N$55</definedName>
    <definedName name="Yes_No">ENG!$Q$54:$Q$55</definedName>
    <definedName name="_xlnm.Print_Area" localSheetId="0">Dewatering!$B$1:$I$38</definedName>
    <definedName name="_xlnm.Print_Area" localSheetId="2">ENG!$B$2:$L$51</definedName>
    <definedName name="_xlnm.Print_Area" localSheetId="4">POL!$B$2:$L$51</definedName>
    <definedName name="_xlnm.Print_Area" localSheetId="1">RUS!$B$2:$I$51</definedName>
    <definedName name="_xlnm.Print_Area" localSheetId="7">UA!$B$2:$I$51</definedName>
    <definedName name="_xlnm.Print_Area" localSheetId="3">'US ENG'!$B$2:$I$51</definedName>
    <definedName name="ШУ" localSheetId="0">Dewatering!#REF!</definedName>
    <definedName name="ШУ" localSheetId="4">POL!$Q$54:$Q$56</definedName>
    <definedName name="ШУ" localSheetId="1">RUS!#REF!</definedName>
    <definedName name="ШУ" localSheetId="7">UA!#REF!</definedName>
    <definedName name="ШУ" localSheetId="3">'US ENG'!$N$54:$N$56</definedName>
    <definedName name="ШУ">ENG!$Q$54:$Q$56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2" l="1"/>
  <c r="E34" i="12" s="1"/>
  <c r="D4" i="12"/>
  <c r="C27" i="12" s="1"/>
  <c r="C21" i="12" l="1"/>
  <c r="C30" i="12"/>
  <c r="B35" i="12"/>
  <c r="C18" i="12"/>
  <c r="C24" i="12"/>
  <c r="D34" i="11"/>
  <c r="B35" i="11" s="1"/>
  <c r="D12" i="11"/>
  <c r="D4" i="11"/>
  <c r="C30" i="11" s="1"/>
  <c r="D34" i="10"/>
  <c r="B35" i="10" s="1"/>
  <c r="D12" i="10"/>
  <c r="D4" i="10"/>
  <c r="C30" i="10" s="1"/>
  <c r="C24" i="11" l="1"/>
  <c r="C18" i="11"/>
  <c r="C21" i="11"/>
  <c r="C27" i="11"/>
  <c r="E34" i="11"/>
  <c r="C18" i="10"/>
  <c r="C21" i="10"/>
  <c r="C24" i="10"/>
  <c r="C27" i="10"/>
  <c r="E34" i="10"/>
  <c r="D4" i="4" l="1"/>
  <c r="D34" i="4"/>
  <c r="B35" i="4" s="1"/>
  <c r="D34" i="9"/>
  <c r="C30" i="5"/>
  <c r="B21" i="5"/>
  <c r="B2" i="5"/>
  <c r="C29" i="5"/>
  <c r="C35" i="5"/>
  <c r="B30" i="5"/>
  <c r="C24" i="5"/>
  <c r="C13" i="5"/>
  <c r="B17" i="5"/>
  <c r="D5" i="5"/>
  <c r="B27" i="5"/>
  <c r="C23" i="5"/>
  <c r="B19" i="5"/>
  <c r="C12" i="5"/>
  <c r="B8" i="5"/>
  <c r="B16" i="5"/>
  <c r="B42" i="5"/>
  <c r="B6" i="5"/>
  <c r="C19" i="5"/>
  <c r="B18" i="5"/>
  <c r="B33" i="5"/>
  <c r="B5" i="5"/>
  <c r="B4" i="5"/>
  <c r="B36" i="5"/>
  <c r="B3" i="5"/>
  <c r="C20" i="5"/>
  <c r="B37" i="5"/>
  <c r="C33" i="5"/>
  <c r="D4" i="5"/>
  <c r="C32" i="5"/>
  <c r="B14" i="5"/>
  <c r="C27" i="5"/>
  <c r="B24" i="5"/>
  <c r="D3" i="5"/>
  <c r="B38" i="5"/>
  <c r="B40" i="5"/>
  <c r="C26" i="5"/>
  <c r="D6" i="5"/>
  <c r="B15" i="5"/>
  <c r="B43" i="5"/>
  <c r="C21" i="5"/>
  <c r="C18" i="4" l="1"/>
  <c r="E34" i="4"/>
  <c r="D12" i="9"/>
  <c r="D4" i="9"/>
  <c r="D12" i="7"/>
  <c r="D12" i="3"/>
  <c r="D4" i="3"/>
  <c r="C24" i="3" s="1"/>
  <c r="D4" i="7"/>
  <c r="C24" i="7" s="1"/>
  <c r="D34" i="7"/>
  <c r="K28" i="5"/>
  <c r="K32" i="5"/>
  <c r="K31" i="5"/>
  <c r="K27" i="5"/>
  <c r="K30" i="5"/>
  <c r="K29" i="5"/>
  <c r="E34" i="7" l="1"/>
  <c r="B35" i="7"/>
  <c r="E34" i="9"/>
  <c r="B35" i="9"/>
  <c r="C27" i="9"/>
  <c r="C24" i="9"/>
  <c r="C21" i="9"/>
  <c r="C30" i="9"/>
  <c r="C18" i="9"/>
  <c r="C24" i="4"/>
  <c r="C27" i="7"/>
  <c r="C27" i="4"/>
  <c r="C30" i="4"/>
  <c r="C21" i="4"/>
  <c r="C27" i="3"/>
  <c r="C18" i="3"/>
  <c r="C30" i="3"/>
  <c r="C21" i="3"/>
  <c r="C18" i="7"/>
  <c r="C30" i="7"/>
  <c r="C21" i="7"/>
  <c r="C28" i="5"/>
  <c r="C22" i="5"/>
  <c r="C25" i="5"/>
  <c r="C34" i="5"/>
  <c r="C31" i="5"/>
  <c r="D34" i="3" l="1"/>
  <c r="L13" i="5"/>
  <c r="K18" i="5"/>
  <c r="C10" i="5"/>
  <c r="H3" i="5"/>
  <c r="K16" i="5"/>
  <c r="B1" i="5"/>
  <c r="B7" i="5"/>
  <c r="K20" i="5"/>
  <c r="C11" i="5"/>
  <c r="H4" i="5"/>
  <c r="K17" i="5"/>
  <c r="K19" i="5"/>
  <c r="L14" i="5"/>
  <c r="C9" i="5"/>
  <c r="C8" i="5"/>
  <c r="B35" i="3" l="1"/>
  <c r="E34" i="3"/>
  <c r="E38" i="5"/>
  <c r="B39" i="5"/>
</calcChain>
</file>

<file path=xl/sharedStrings.xml><?xml version="1.0" encoding="utf-8"?>
<sst xmlns="http://schemas.openxmlformats.org/spreadsheetml/2006/main" count="448" uniqueCount="318">
  <si>
    <t>Тип</t>
  </si>
  <si>
    <t>Другое (указать)</t>
  </si>
  <si>
    <t>Location</t>
  </si>
  <si>
    <t>Indoor</t>
  </si>
  <si>
    <t>Outdoor</t>
  </si>
  <si>
    <t>Other (indicate)</t>
  </si>
  <si>
    <t>pH</t>
  </si>
  <si>
    <t>* Please attach the drawings or any other initial information to the completed questionnaire</t>
  </si>
  <si>
    <t>Type</t>
  </si>
  <si>
    <t>Request for dewatering equipment</t>
  </si>
  <si>
    <t>Screw dehydrator MDQ</t>
  </si>
  <si>
    <t>Sludge thickener SG</t>
  </si>
  <si>
    <t>Excess activated sludge</t>
  </si>
  <si>
    <t>Primary sludge</t>
  </si>
  <si>
    <t>Mixture of primary and excess sludge</t>
  </si>
  <si>
    <t>Raw industrial sludge (indicate type of industry)</t>
  </si>
  <si>
    <t>Information about the source of the sludge</t>
  </si>
  <si>
    <t>Design</t>
  </si>
  <si>
    <t>Actual</t>
  </si>
  <si>
    <t>Effluent</t>
  </si>
  <si>
    <t>Influent</t>
  </si>
  <si>
    <t>COD, mg/l</t>
  </si>
  <si>
    <t>Short description of the sludge processing scheme</t>
  </si>
  <si>
    <t>Information about the installation place of dewatering equipment</t>
  </si>
  <si>
    <t>Basic information</t>
  </si>
  <si>
    <r>
      <t>WWTP capacity, m</t>
    </r>
    <r>
      <rPr>
        <vertAlign val="superscript"/>
        <sz val="11"/>
        <color theme="1"/>
        <rFont val="Arial"/>
        <family val="2"/>
      </rPr>
      <t>3</t>
    </r>
    <r>
      <rPr>
        <sz val="11"/>
        <color theme="1"/>
        <rFont val="Arial"/>
        <family val="2"/>
      </rPr>
      <t>/d</t>
    </r>
  </si>
  <si>
    <t xml:space="preserve">Belt filter press PL (may be complemented with a sludge thickener depending on the initial sludge characteristics) </t>
  </si>
  <si>
    <t>Preferable number of units</t>
  </si>
  <si>
    <t>Expected cake dry solids, %</t>
  </si>
  <si>
    <t>Expected operation time, h/d</t>
  </si>
  <si>
    <t>DAF sludge (indicate type of industry)</t>
  </si>
  <si>
    <r>
      <t>Volume, m</t>
    </r>
    <r>
      <rPr>
        <vertAlign val="superscript"/>
        <sz val="11"/>
        <color theme="1"/>
        <rFont val="Arial"/>
        <family val="2"/>
      </rPr>
      <t>3</t>
    </r>
    <r>
      <rPr>
        <sz val="11"/>
        <color theme="1"/>
        <rFont val="Arial"/>
        <family val="2"/>
      </rPr>
      <t>/d</t>
    </r>
  </si>
  <si>
    <t>Choice available</t>
  </si>
  <si>
    <t>Please fill in</t>
  </si>
  <si>
    <t>Other relevant information (existence of additional equipment (polymer preparation units, sludge, polymer and wash water pumps, compressor, cake removal conveyors), type of functioning equipment (for reconstruction projects), etc.)</t>
  </si>
  <si>
    <t>Multi-disc dehydrator JD</t>
  </si>
  <si>
    <t>Опросный лист для подбора оборудования для механического обезвоживания осадка</t>
  </si>
  <si>
    <t>Основная информация</t>
  </si>
  <si>
    <t>Х-ки обезвоживаемого осадка</t>
  </si>
  <si>
    <t>Промышленный шлам (укажите тип производства)</t>
  </si>
  <si>
    <t>Возможен выбор</t>
  </si>
  <si>
    <r>
      <t>Исходный объём, м</t>
    </r>
    <r>
      <rPr>
        <vertAlign val="superscript"/>
        <sz val="11"/>
        <color theme="1"/>
        <rFont val="Arial"/>
        <family val="2"/>
      </rPr>
      <t>3</t>
    </r>
    <r>
      <rPr>
        <sz val="11"/>
        <color theme="1"/>
        <rFont val="Arial"/>
        <family val="2"/>
      </rPr>
      <t>/сутки</t>
    </r>
  </si>
  <si>
    <t>Заполните пожалуйста</t>
  </si>
  <si>
    <t>Содержание сухих веществ (СВ), %</t>
  </si>
  <si>
    <t>Влажность, %</t>
  </si>
  <si>
    <t>Уровень pH</t>
  </si>
  <si>
    <t>Желаемое время работы комплекса оборудования, ч/сутки</t>
  </si>
  <si>
    <t>Ожидаемое содержание СВ в кеке после обезвоживания, %</t>
  </si>
  <si>
    <t>Предпочитаемый тип основного обезвоживающего агрегата</t>
  </si>
  <si>
    <t>Предпочитаемое количество отдельных рабочих (резервных) линий</t>
  </si>
  <si>
    <t>Информация о процессе образования исходного осадка</t>
  </si>
  <si>
    <r>
      <t>Производительность ОС, м</t>
    </r>
    <r>
      <rPr>
        <vertAlign val="superscript"/>
        <sz val="11"/>
        <color theme="1"/>
        <rFont val="Arial"/>
        <family val="2"/>
        <charset val="204"/>
      </rPr>
      <t>3</t>
    </r>
    <r>
      <rPr>
        <sz val="11"/>
        <color theme="1"/>
        <rFont val="Arial"/>
        <family val="2"/>
        <charset val="204"/>
      </rPr>
      <t>/сут</t>
    </r>
  </si>
  <si>
    <t>Проектная</t>
  </si>
  <si>
    <t>Снаружи</t>
  </si>
  <si>
    <t>Фактическая</t>
  </si>
  <si>
    <t>Внутри</t>
  </si>
  <si>
    <t>На входе в ОС</t>
  </si>
  <si>
    <t>Тип оборудования</t>
  </si>
  <si>
    <t>Мультидисковый дегидратор JD</t>
  </si>
  <si>
    <t>На выходе из ОС</t>
  </si>
  <si>
    <t>Шнековый дегидратор MDQ</t>
  </si>
  <si>
    <t>Ленточный сгуститель СГ</t>
  </si>
  <si>
    <t>Избыточный активный ил</t>
  </si>
  <si>
    <t>Первичный ил</t>
  </si>
  <si>
    <t>Смесь сырого осадка и активного ила</t>
  </si>
  <si>
    <t>Краткое описание процесса образования осадка</t>
  </si>
  <si>
    <t>Флотошлам (укажите тип производства)</t>
  </si>
  <si>
    <t>Информация о планируемом месте установки оборудования</t>
  </si>
  <si>
    <t>Другая ценная информация (наличие сопутсвующего оборудования (станции приготовления флокулянта, насосов осадка, флокулянта и промывной воды, компрессора, конвейера или системы отвода обезвоженного осадка), тип установленного ранее оборудования (для реконструируемых объектов) и т.п.</t>
  </si>
  <si>
    <t>* Пожалуйста, прикрепите чертежи либо другую исходную информацию к данному опросному листу</t>
  </si>
  <si>
    <t>Размещение**</t>
  </si>
  <si>
    <t>Location**</t>
  </si>
  <si>
    <t>Volume, gal/day</t>
  </si>
  <si>
    <t>Preferable equipment type</t>
  </si>
  <si>
    <t>WWTP capacity, gal/day</t>
  </si>
  <si>
    <t>COD, ppm</t>
  </si>
  <si>
    <t>FOG, ppm</t>
  </si>
  <si>
    <t>Other, ppm</t>
  </si>
  <si>
    <t>FOG, mg/l</t>
  </si>
  <si>
    <t>Other, mg/l</t>
  </si>
  <si>
    <t>Жиры, мг/л</t>
  </si>
  <si>
    <t>Другое, мг/л</t>
  </si>
  <si>
    <t>-</t>
  </si>
  <si>
    <t xml:space="preserve">Rodzaj </t>
  </si>
  <si>
    <r>
      <t>Objętośc, m</t>
    </r>
    <r>
      <rPr>
        <vertAlign val="superscript"/>
        <sz val="11"/>
        <color theme="1"/>
        <rFont val="Arial"/>
        <family val="2"/>
      </rPr>
      <t>3</t>
    </r>
    <r>
      <rPr>
        <sz val="11"/>
        <color theme="1"/>
        <rFont val="Arial"/>
        <family val="2"/>
      </rPr>
      <t>/d</t>
    </r>
  </si>
  <si>
    <t>Oczykiwany czas pracy, h/d</t>
  </si>
  <si>
    <t>Oczykiwana ilośc suchej masy na wyjściu, %</t>
  </si>
  <si>
    <t>Preferowany rodzaj urządzenia</t>
  </si>
  <si>
    <t>Preferowana liczba urządzeń</t>
  </si>
  <si>
    <t>Ankieta dla urządzeń odwadniających</t>
  </si>
  <si>
    <t xml:space="preserve">Dane techniczne osadu do odwodnienia </t>
  </si>
  <si>
    <r>
      <t>Wydajność OŚ, m</t>
    </r>
    <r>
      <rPr>
        <vertAlign val="superscript"/>
        <sz val="11"/>
        <color theme="1"/>
        <rFont val="Arial"/>
        <family val="2"/>
      </rPr>
      <t>3</t>
    </r>
    <r>
      <rPr>
        <sz val="11"/>
        <color theme="1"/>
        <rFont val="Arial"/>
        <family val="2"/>
      </rPr>
      <t>/d</t>
    </r>
  </si>
  <si>
    <t xml:space="preserve">Faktyczna </t>
  </si>
  <si>
    <t>Na wejściu OŚ</t>
  </si>
  <si>
    <t>Na wyjściu OŚ</t>
  </si>
  <si>
    <t>ChZT, mg/l</t>
  </si>
  <si>
    <t>Inne, mg/l</t>
  </si>
  <si>
    <t>Krótki opis schematu odwadniania</t>
  </si>
  <si>
    <t xml:space="preserve">Informacja odnośnie miejsca instalacji urządzenia odwadniającego </t>
  </si>
  <si>
    <t>Lokalizacja**</t>
  </si>
  <si>
    <t>Proszę wybrać</t>
  </si>
  <si>
    <t xml:space="preserve">Proszę wypełnić </t>
  </si>
  <si>
    <t>Lokalizacja</t>
  </si>
  <si>
    <t>Odwadniacz śrubowy MDQ</t>
  </si>
  <si>
    <t xml:space="preserve">Taśmowa prasa filtracyjna PL (mogą być połącznone z zagęszczaczem osadu w zależności od parametrów osadu wejściowego) </t>
  </si>
  <si>
    <t>Rodzaj</t>
  </si>
  <si>
    <t xml:space="preserve">Nadmierny osad czynny </t>
  </si>
  <si>
    <t>Osad wstępny</t>
  </si>
  <si>
    <t>Inne (określić)</t>
  </si>
  <si>
    <t>Na zewnątrz</t>
  </si>
  <si>
    <t>Wewnątrz</t>
  </si>
  <si>
    <t>Wielotarczowy odwadniacz JD</t>
  </si>
  <si>
    <t>Zagęszczacz osadu SG</t>
  </si>
  <si>
    <t>*Proszę dolączycz rysunki albo inne dane wejściowe do wypęłnionej ankiety</t>
  </si>
  <si>
    <t>Zawiesina ogólna, mg/l</t>
  </si>
  <si>
    <t>Tłuszcze, mg/l</t>
  </si>
  <si>
    <t xml:space="preserve">Informacja dodatkowa (istnienie dodatkowego osprzętu (stacji przygotowania flokulanta, pomp podania osadu, flokulanta oraz wody do płukania, kompresora lub układu odprowadzenia osadu odwodnionego), rodzaj zainstalowanego wcześniej sprzętu (w przypadku rekonstrukcji) itp. </t>
  </si>
  <si>
    <t>Osad poflotacyjny (określić rodzaj przemysłu)</t>
  </si>
  <si>
    <t>Osad przemysłowy (określić rodzaj przemysłu)</t>
  </si>
  <si>
    <t>Mieszanka osadu wstępnego i nadmiernego</t>
  </si>
  <si>
    <t>Podstawowe informacje</t>
  </si>
  <si>
    <t xml:space="preserve">Informacje o procesie powstawania osadu wejściowego </t>
  </si>
  <si>
    <t>Projektowana</t>
  </si>
  <si>
    <t>Zawartośc suchej masy, %</t>
  </si>
  <si>
    <t>Выберите из списка</t>
  </si>
  <si>
    <t>Выберите из выпадающего списка</t>
  </si>
  <si>
    <t>Тип Осадка</t>
  </si>
  <si>
    <t>Project information</t>
  </si>
  <si>
    <t>Customer</t>
  </si>
  <si>
    <t>Country</t>
  </si>
  <si>
    <t>Object name</t>
  </si>
  <si>
    <t>Deadline for the offer</t>
  </si>
  <si>
    <t>Email</t>
  </si>
  <si>
    <t>Request date</t>
  </si>
  <si>
    <t>Заказчик</t>
  </si>
  <si>
    <t>Наименование объекта</t>
  </si>
  <si>
    <t>Страна</t>
  </si>
  <si>
    <t>Контактное лицо</t>
  </si>
  <si>
    <t>Телефон</t>
  </si>
  <si>
    <t>Дата заполнения</t>
  </si>
  <si>
    <t>Информация о заказчике</t>
  </si>
  <si>
    <t>Phone</t>
  </si>
  <si>
    <t>Klient</t>
  </si>
  <si>
    <t>Nazwa obiektu</t>
  </si>
  <si>
    <t xml:space="preserve">Termin złożenia oferty </t>
  </si>
  <si>
    <t>Osoba kontaktowa</t>
  </si>
  <si>
    <t>Data wypełnienia</t>
  </si>
  <si>
    <t>Tel</t>
  </si>
  <si>
    <t>Informacje o projekcie</t>
  </si>
  <si>
    <t>**Prosimy zwrócić uwagę na to że nasze urządzenie do odwodnienia nie jest przeznaczone do pracy przy temperaturze mniej niż 0 ºC</t>
  </si>
  <si>
    <t>** Please note that our dewatering equipment is not designed to be used at a temperature below 32 ºF</t>
  </si>
  <si>
    <t>** Please note that our dewatering equipment is not designed to be used at a temperature below 0 ºC</t>
  </si>
  <si>
    <t>TSS, mg/l</t>
  </si>
  <si>
    <t>TSS, ppm</t>
  </si>
  <si>
    <t>Содержание ВВ в стоках, мг/л</t>
  </si>
  <si>
    <t>**Пожалуйста учтите, что наше оборудование обезвоживания не предназначено для эксплуатации при температуре ниже 0 ºС</t>
  </si>
  <si>
    <t>ХПК стоков, мг О2/л</t>
  </si>
  <si>
    <r>
      <t>БПК5 стоков, мг О</t>
    </r>
    <r>
      <rPr>
        <sz val="10"/>
        <rFont val="Arial"/>
        <family val="2"/>
        <charset val="204"/>
      </rPr>
      <t>2</t>
    </r>
    <r>
      <rPr>
        <sz val="11"/>
        <rFont val="Arial"/>
        <family val="2"/>
      </rPr>
      <t>/л</t>
    </r>
  </si>
  <si>
    <t>Kraj</t>
  </si>
  <si>
    <t>Contact person</t>
  </si>
  <si>
    <r>
      <t>BOD</t>
    </r>
    <r>
      <rPr>
        <vertAlign val="subscript"/>
        <sz val="11"/>
        <rFont val="Arial"/>
        <family val="2"/>
      </rPr>
      <t>5</t>
    </r>
    <r>
      <rPr>
        <sz val="11"/>
        <rFont val="Arial"/>
        <family val="2"/>
      </rPr>
      <t>, mg/l</t>
    </r>
  </si>
  <si>
    <r>
      <t>BOD</t>
    </r>
    <r>
      <rPr>
        <vertAlign val="subscript"/>
        <sz val="11"/>
        <rFont val="Arial"/>
        <family val="2"/>
      </rPr>
      <t>5</t>
    </r>
    <r>
      <rPr>
        <sz val="11"/>
        <rFont val="Arial"/>
        <family val="2"/>
      </rPr>
      <t>, ppm</t>
    </r>
  </si>
  <si>
    <r>
      <t>BZT</t>
    </r>
    <r>
      <rPr>
        <vertAlign val="subscript"/>
        <sz val="11"/>
        <rFont val="Arial"/>
        <family val="2"/>
      </rPr>
      <t>5</t>
    </r>
    <r>
      <rPr>
        <sz val="11"/>
        <rFont val="Arial"/>
        <family val="2"/>
      </rPr>
      <t>, mg/l</t>
    </r>
  </si>
  <si>
    <t>Material to dewater</t>
  </si>
  <si>
    <t>Содержание органической составляющей в сухом веществе осадка, %</t>
  </si>
  <si>
    <t>Volatile solids, % of DS</t>
  </si>
  <si>
    <t>Dry solids DS, %</t>
  </si>
  <si>
    <t>Zawartość części organicznych w suchej masie osadu, %</t>
  </si>
  <si>
    <t>Solicitud equipo de deshidratación</t>
  </si>
  <si>
    <t>Información básica</t>
  </si>
  <si>
    <t>Información del proyecto</t>
  </si>
  <si>
    <t>Material a deshidratar</t>
  </si>
  <si>
    <t>Tipo</t>
  </si>
  <si>
    <t>Elección disponible</t>
  </si>
  <si>
    <t>Cliente</t>
  </si>
  <si>
    <t>Contacto</t>
  </si>
  <si>
    <t>Volumen, m³/d</t>
  </si>
  <si>
    <t>Por favor rellenar</t>
  </si>
  <si>
    <t>Nombre</t>
  </si>
  <si>
    <t>Teléfono</t>
  </si>
  <si>
    <t>Pais</t>
  </si>
  <si>
    <t>E-mail</t>
  </si>
  <si>
    <t>Fecha límite</t>
  </si>
  <si>
    <t>Fecha Solicitud</t>
  </si>
  <si>
    <t>Tiempo de operación esperado, h/d</t>
  </si>
  <si>
    <t>Porcentaje de sólido esperados, %</t>
  </si>
  <si>
    <t>Tipo de equipo preferido</t>
  </si>
  <si>
    <t>Número de unidades preferible</t>
  </si>
  <si>
    <t>Información sobre la fuente del lodo</t>
  </si>
  <si>
    <t>Capacidad de tratamiento, m³/d</t>
  </si>
  <si>
    <t>Diseño</t>
  </si>
  <si>
    <t>Localización</t>
  </si>
  <si>
    <t>Exterior</t>
  </si>
  <si>
    <t>Interior</t>
  </si>
  <si>
    <t>Afluente</t>
  </si>
  <si>
    <t>Deshidratador de discos múltiples JD</t>
  </si>
  <si>
    <t>Efluente</t>
  </si>
  <si>
    <t>Deshidratador de tornillo multidisco MDQ</t>
  </si>
  <si>
    <t>Cinturón-prensa de presión PL (puede complementarse con un empesador de lodos según las características iniciales de los lodos)</t>
  </si>
  <si>
    <t>Espesante de lodos SG</t>
  </si>
  <si>
    <t>Otros, mg/l</t>
  </si>
  <si>
    <t>Exceso de lodos activos</t>
  </si>
  <si>
    <t>Lodos primarios</t>
  </si>
  <si>
    <t>Mezcla de lodo primario y exceso</t>
  </si>
  <si>
    <t>Breve descripción del esquema de procesamiento de lodos</t>
  </si>
  <si>
    <t>Lodos DAF (indicar el tipo de industria)</t>
  </si>
  <si>
    <t>Información sobre el lugar de instalación de los equipos de deshidratación</t>
  </si>
  <si>
    <t>Lodos industriales puros(indicar el tipo de industria)</t>
  </si>
  <si>
    <t>Localización**</t>
  </si>
  <si>
    <t>Otro (indicar)</t>
  </si>
  <si>
    <t>Otra información relevante (existencia de equipo adicional (unidades de preparación de polímeros, bombas de lodo, polímero y agua de lavado, compresor, transportadores de eliminación de la torta), tipo de equipo en funcionamiento (para proyectos de reconstrucción), etc.)</t>
  </si>
  <si>
    <t>* Adjunte diseños o cualquier otra información inicial al cuestionario</t>
  </si>
  <si>
    <t>** Tenga en cuenta que nuestro equipo de deshidratación no está diseñado para usarse a una temperatura inferior a 0 ºC</t>
  </si>
  <si>
    <t>Demande pour équipement de déshydratation</t>
  </si>
  <si>
    <t>Information de base</t>
  </si>
  <si>
    <t>Information Projet</t>
  </si>
  <si>
    <t>Matériel à déshydrater</t>
  </si>
  <si>
    <t>Choix disponible</t>
  </si>
  <si>
    <t>Client</t>
  </si>
  <si>
    <t>Nom du contact</t>
  </si>
  <si>
    <t>Veuillez remplir</t>
  </si>
  <si>
    <t>Nom du projet</t>
  </si>
  <si>
    <t>Téléphone</t>
  </si>
  <si>
    <t>Siccité, %</t>
  </si>
  <si>
    <t>Pays</t>
  </si>
  <si>
    <t>Courriel</t>
  </si>
  <si>
    <t>Échéance pour l'offre</t>
  </si>
  <si>
    <t>Date requise</t>
  </si>
  <si>
    <t>Période d'opération, h/jour</t>
  </si>
  <si>
    <t>Siccité visée, %</t>
  </si>
  <si>
    <t>Type d'équipement souhaité</t>
  </si>
  <si>
    <t>Nombre d'unité(s)  souhaitée(s)</t>
  </si>
  <si>
    <t>Information sur la nature des boues</t>
  </si>
  <si>
    <t>Débit de la station d'épuration (m³/d)</t>
  </si>
  <si>
    <t>Conception</t>
  </si>
  <si>
    <t>Extérieur</t>
  </si>
  <si>
    <t>Réel actuel</t>
  </si>
  <si>
    <t>Intérieur</t>
  </si>
  <si>
    <r>
      <t>DBO</t>
    </r>
    <r>
      <rPr>
        <vertAlign val="subscript"/>
        <sz val="11"/>
        <rFont val="Arial"/>
        <family val="2"/>
      </rPr>
      <t>5</t>
    </r>
    <r>
      <rPr>
        <sz val="11"/>
        <rFont val="Arial"/>
        <family val="2"/>
      </rPr>
      <t>, mg/l</t>
    </r>
  </si>
  <si>
    <t>Affluent</t>
  </si>
  <si>
    <t>Pressoir à vis multidisque</t>
  </si>
  <si>
    <t>Pressoir à vis</t>
  </si>
  <si>
    <t>DCO, mg/l</t>
  </si>
  <si>
    <t>Filtre à bande</t>
  </si>
  <si>
    <t>Épaississeur</t>
  </si>
  <si>
    <t>MES, mg/l</t>
  </si>
  <si>
    <t>H&amp;G, mg/l</t>
  </si>
  <si>
    <t>Autre, mg/l</t>
  </si>
  <si>
    <t>Boue activée excédentaire</t>
  </si>
  <si>
    <t>Boue primnaire</t>
  </si>
  <si>
    <t>Boue mixte</t>
  </si>
  <si>
    <t>Description de la fillière de boues</t>
  </si>
  <si>
    <t>Boue de flottateur à air dissous (préciser type d'industrie)</t>
  </si>
  <si>
    <t>Information sur la localisation de l'équipement de déshydratation</t>
  </si>
  <si>
    <t>Boue industrielle brute (préciser industrie)</t>
  </si>
  <si>
    <t>Localisation**</t>
  </si>
  <si>
    <t>Autre (préciser)</t>
  </si>
  <si>
    <t xml:space="preserve">Toute information supplémentaire pertinente (équipement existant, système de préparation de polymère, disposition des boues, pompes de polymère et de lavage, compresseur, convoyeur à boues, etc.) </t>
  </si>
  <si>
    <t>* SVP joindre les dessins ou toute information supplémentaire pouvant compléter le questionnaire</t>
  </si>
  <si>
    <t>** Veuillez noter que les équipements de déshydratation ne sont pas conçus pour êtres utilisés à des températures en deça du point de congélation</t>
  </si>
  <si>
    <t>Sólidos secos SS, %</t>
  </si>
  <si>
    <t>Sólidos volátiles, % de SS</t>
  </si>
  <si>
    <t>Matières volatiles, %</t>
  </si>
  <si>
    <t>Опитувальний лист для підбору обладнання для механічного зневоднення осаду</t>
  </si>
  <si>
    <t>Основна інформація</t>
  </si>
  <si>
    <t>Х-ки зневодненого осаду</t>
  </si>
  <si>
    <t>Вихідний об'єм, м3/добу</t>
  </si>
  <si>
    <t>Вміст сухих речовин (СВ), %</t>
  </si>
  <si>
    <t>Вміст органічної складової у сухій речовині осаду, %</t>
  </si>
  <si>
    <t>Вологість, %</t>
  </si>
  <si>
    <t>Рівень pH</t>
  </si>
  <si>
    <t>Бажаний час роботи комплексу обладнання, год/доба</t>
  </si>
  <si>
    <t>Очікуваний вміст СВ у кеку після зневоднення, %</t>
  </si>
  <si>
    <t>Переважний тип основного зневоднюючого агрегату</t>
  </si>
  <si>
    <t>Переважна кількість окремих робочих (резервних) ліній</t>
  </si>
  <si>
    <t>Інформація про процес утворення вихідного осаду</t>
  </si>
  <si>
    <t>Вміст ВР у стоках, мг/л</t>
  </si>
  <si>
    <t>Жири, мг/л</t>
  </si>
  <si>
    <t>Інше, мг/л</t>
  </si>
  <si>
    <t>Проектна</t>
  </si>
  <si>
    <t>Фактична</t>
  </si>
  <si>
    <t>На вході до ОС</t>
  </si>
  <si>
    <t>На виході з ОС</t>
  </si>
  <si>
    <t>Короткий опис процесу утворення осаду</t>
  </si>
  <si>
    <t>Інформація про плановане місце встановлення обладнання</t>
  </si>
  <si>
    <t>Розміщення**</t>
  </si>
  <si>
    <t>Інша цінна інформація (наявність супутнього обладнання (станції приготування флокулянту, насосів осаду, флокулянту та промивної води, компресора, конвеєра або системи відведення зневодненого осаду), тип встановленого раніше обладнання (для об'єктів, що реконструюються) тощо.</t>
  </si>
  <si>
    <t>* Будь ласка, прикріпіть креслення або іншу вихідну інформацію до цього опитувального листа.</t>
  </si>
  <si>
    <t>**Будь ласка, врахуйте, що наше обладнання зневоднення не призначене для експлуатації за температури нижче 0 ºС</t>
  </si>
  <si>
    <t>Виберіть</t>
  </si>
  <si>
    <t>Заповніть будь ласка</t>
  </si>
  <si>
    <t>Інформація про замовника</t>
  </si>
  <si>
    <t>Замовник</t>
  </si>
  <si>
    <t>Найменування об'єкта</t>
  </si>
  <si>
    <t>Країна</t>
  </si>
  <si>
    <t>Контактна особа</t>
  </si>
  <si>
    <t>Дата заповнення</t>
  </si>
  <si>
    <t>Розміщення</t>
  </si>
  <si>
    <t>Зовні</t>
  </si>
  <si>
    <t>Усередині</t>
  </si>
  <si>
    <t>Виберіть з випадаючого списку</t>
  </si>
  <si>
    <t>Мультидисковий дегідратор JD</t>
  </si>
  <si>
    <t>Шнековий дегідратор MDQ</t>
  </si>
  <si>
    <t xml:space="preserve">Ленточный фильтр-пресс ПЛ (в зависимости от исходных характеристик осадка, может быть укомплектован с ленточным сгустителем) </t>
  </si>
  <si>
    <t>Стрічковий фільтр-прес ПЛ (залежно від вихідних характеристик осаду, може бути укомплектований стрічковим згущувачем)</t>
  </si>
  <si>
    <t>Стрічковий згущувач ЗГ</t>
  </si>
  <si>
    <t>Тип осаду</t>
  </si>
  <si>
    <t>Виберіть зі списку</t>
  </si>
  <si>
    <t>Надлишковий активний мул</t>
  </si>
  <si>
    <t>Первинний мул</t>
  </si>
  <si>
    <t>Суміш сирого осаду та активного мулу</t>
  </si>
  <si>
    <t>Флотошлам (вкажіть тип виробництва)</t>
  </si>
  <si>
    <t>Промисловий шлам (вкажіть тип виробництва)</t>
  </si>
  <si>
    <t>Інше (вказати)</t>
  </si>
  <si>
    <t>Продуктивність ОС, м3/доб.</t>
  </si>
  <si>
    <t>БСК5 стоків, мг О2/л</t>
  </si>
  <si>
    <t>ХСК стоків, мг О2/л</t>
  </si>
  <si>
    <t>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</si>
</sst>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1"/>
      <color theme="1"/>
      <name val="Calibri"/>
      <family val="2"/>
      <scheme val="minor"/>
    </font>
    <font>
      <sz val="11"/>
      <color theme="1"/>
      <name val="Calibri"/>
      <family val="2"/>
      <charset val="204"/>
      <scheme val="minor"/>
    </font>
    <font>
      <sz val="11"/>
      <name val="Arial"/>
      <family val="2"/>
    </font>
    <font>
      <b/>
      <sz val="11"/>
      <name val="Arial"/>
      <family val="2"/>
    </font>
    <font>
      <i/>
      <sz val="11"/>
      <name val="Arial"/>
      <family val="2"/>
    </font>
    <font>
      <vertAlign val="subscript"/>
      <sz val="11"/>
      <name val="Arial"/>
      <family val="2"/>
    </font>
    <font>
      <sz val="11"/>
      <color theme="1"/>
      <name val="Arial"/>
      <family val="2"/>
    </font>
    <font>
      <i/>
      <sz val="11"/>
      <color theme="1"/>
      <name val="Arial"/>
      <family val="2"/>
    </font>
    <font>
      <vertAlign val="superscript"/>
      <sz val="11"/>
      <color theme="1"/>
      <name val="Arial"/>
      <family val="2"/>
    </font>
    <font>
      <i/>
      <sz val="11"/>
      <color theme="1"/>
      <name val="Calibri"/>
      <family val="2"/>
      <scheme val="minor"/>
    </font>
    <font>
      <sz val="11"/>
      <color theme="1"/>
      <name val="Arial"/>
      <family val="2"/>
      <charset val="204"/>
    </font>
    <font>
      <vertAlign val="superscript"/>
      <sz val="11"/>
      <color theme="1"/>
      <name val="Arial"/>
      <family val="2"/>
      <charset val="204"/>
    </font>
    <font>
      <sz val="10"/>
      <name val="Arial"/>
      <family val="2"/>
      <charset val="204"/>
    </font>
    <font>
      <b/>
      <sz val="11"/>
      <name val="Arial"/>
      <family val="2"/>
      <charset val="204"/>
    </font>
    <font>
      <i/>
      <sz val="11"/>
      <name val="Arial"/>
      <family val="2"/>
      <charset val="204"/>
    </font>
    <font>
      <sz val="11"/>
      <name val="Arial"/>
      <family val="2"/>
      <charset val="204"/>
    </font>
    <font>
      <i/>
      <sz val="11"/>
      <color theme="1"/>
      <name val="Arial"/>
      <family val="2"/>
      <charset val="204"/>
    </font>
    <font>
      <b/>
      <sz val="14"/>
      <name val="Arial"/>
      <family val="2"/>
    </font>
    <font>
      <sz val="14"/>
      <name val="Arial"/>
      <family val="2"/>
    </font>
    <font>
      <b/>
      <sz val="14"/>
      <color theme="2"/>
      <name val="Arial"/>
      <family val="2"/>
      <charset val="204"/>
    </font>
    <font>
      <sz val="10"/>
      <color theme="1"/>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6" tint="0.79998168889431442"/>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thin">
        <color auto="1"/>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s>
  <cellStyleXfs count="1">
    <xf numFmtId="0" fontId="0" fillId="0" borderId="0"/>
  </cellStyleXfs>
  <cellXfs count="219">
    <xf numFmtId="0" fontId="0" fillId="0" borderId="0" xfId="0"/>
    <xf numFmtId="0" fontId="2" fillId="0" borderId="0" xfId="0" applyFont="1"/>
    <xf numFmtId="0" fontId="2" fillId="3" borderId="0" xfId="0" applyFont="1" applyFill="1"/>
    <xf numFmtId="0" fontId="2" fillId="3" borderId="4" xfId="0" applyFont="1" applyFill="1" applyBorder="1"/>
    <xf numFmtId="0" fontId="2" fillId="3" borderId="4" xfId="0" applyFont="1" applyFill="1" applyBorder="1" applyAlignment="1">
      <alignment wrapText="1"/>
    </xf>
    <xf numFmtId="0" fontId="4" fillId="3" borderId="4" xfId="0" applyFont="1" applyFill="1" applyBorder="1"/>
    <xf numFmtId="0" fontId="2" fillId="0" borderId="0" xfId="0" applyFont="1" applyAlignment="1">
      <alignment vertical="center"/>
    </xf>
    <xf numFmtId="0" fontId="4" fillId="0" borderId="0" xfId="0" applyFont="1" applyAlignment="1">
      <alignment vertical="center"/>
    </xf>
    <xf numFmtId="0" fontId="2" fillId="3" borderId="18" xfId="0" applyFont="1" applyFill="1" applyBorder="1"/>
    <xf numFmtId="49" fontId="2" fillId="3" borderId="4" xfId="0" applyNumberFormat="1" applyFont="1" applyFill="1" applyBorder="1"/>
    <xf numFmtId="0" fontId="4" fillId="4" borderId="23" xfId="0" applyFont="1" applyFill="1" applyBorder="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7" fillId="2" borderId="25" xfId="0" applyFont="1" applyFill="1" applyBorder="1" applyAlignment="1" applyProtection="1">
      <alignment horizontal="left" vertical="center"/>
      <protection locked="0"/>
    </xf>
    <xf numFmtId="0" fontId="2" fillId="3" borderId="18"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2" fillId="0" borderId="7" xfId="0" applyFont="1" applyBorder="1" applyAlignment="1">
      <alignment horizontal="left" vertical="center"/>
    </xf>
    <xf numFmtId="0" fontId="6" fillId="0" borderId="26" xfId="0" applyFont="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4" fillId="3" borderId="18" xfId="0" applyFont="1" applyFill="1" applyBorder="1" applyAlignment="1">
      <alignment horizontal="left" vertical="center"/>
    </xf>
    <xf numFmtId="0" fontId="2" fillId="4" borderId="17" xfId="0" applyFont="1" applyFill="1" applyBorder="1" applyAlignment="1">
      <alignment horizontal="left" vertical="center"/>
    </xf>
    <xf numFmtId="0" fontId="2" fillId="2" borderId="17" xfId="0" applyFont="1" applyFill="1" applyBorder="1" applyAlignment="1">
      <alignment horizontal="left" vertical="center"/>
    </xf>
    <xf numFmtId="0" fontId="6" fillId="3" borderId="24" xfId="0" applyFont="1" applyFill="1" applyBorder="1" applyAlignment="1" applyProtection="1">
      <alignment horizontal="left" vertical="center"/>
      <protection hidden="1"/>
    </xf>
    <xf numFmtId="0" fontId="9" fillId="0" borderId="29"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4" fillId="2" borderId="1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2" fillId="0" borderId="0" xfId="0" applyFont="1" applyAlignment="1">
      <alignment wrapText="1"/>
    </xf>
    <xf numFmtId="0" fontId="3" fillId="0" borderId="0" xfId="0" applyFont="1"/>
    <xf numFmtId="0" fontId="4" fillId="4" borderId="23" xfId="0" applyFont="1" applyFill="1" applyBorder="1" applyAlignment="1" applyProtection="1">
      <alignment horizontal="left" vertical="center" wrapText="1"/>
      <protection locked="0"/>
    </xf>
    <xf numFmtId="49" fontId="2" fillId="0" borderId="0" xfId="0" applyNumberFormat="1" applyFont="1"/>
    <xf numFmtId="49" fontId="6" fillId="0" borderId="7" xfId="0" applyNumberFormat="1" applyFont="1" applyBorder="1" applyAlignment="1">
      <alignment horizontal="left" vertical="center"/>
    </xf>
    <xf numFmtId="49" fontId="4" fillId="2" borderId="0" xfId="0" applyNumberFormat="1" applyFont="1" applyFill="1" applyAlignment="1">
      <alignment vertical="center"/>
    </xf>
    <xf numFmtId="0" fontId="4" fillId="2" borderId="0" xfId="0" applyFont="1" applyFill="1" applyAlignment="1">
      <alignment vertical="center"/>
    </xf>
    <xf numFmtId="0" fontId="2" fillId="3" borderId="3" xfId="0" applyFont="1" applyFill="1" applyBorder="1" applyAlignment="1">
      <alignment wrapText="1"/>
    </xf>
    <xf numFmtId="0" fontId="2" fillId="3" borderId="0" xfId="0" applyFont="1" applyFill="1" applyAlignment="1">
      <alignment wrapText="1"/>
    </xf>
    <xf numFmtId="0" fontId="13" fillId="0" borderId="0" xfId="0" applyFont="1"/>
    <xf numFmtId="0" fontId="7" fillId="2" borderId="14" xfId="0" applyFont="1" applyFill="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2" fillId="4" borderId="7" xfId="0" applyFont="1" applyFill="1" applyBorder="1" applyAlignment="1">
      <alignment horizontal="left" vertical="center"/>
    </xf>
    <xf numFmtId="0" fontId="2" fillId="2" borderId="7" xfId="0" applyFont="1" applyFill="1" applyBorder="1" applyAlignment="1">
      <alignment horizontal="left" vertical="center"/>
    </xf>
    <xf numFmtId="0" fontId="4" fillId="3" borderId="0" xfId="0" applyFont="1" applyFill="1"/>
    <xf numFmtId="49" fontId="2" fillId="3" borderId="0" xfId="0" applyNumberFormat="1" applyFont="1" applyFill="1"/>
    <xf numFmtId="0" fontId="15" fillId="3" borderId="12"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16" xfId="0" applyFont="1" applyFill="1" applyBorder="1" applyAlignment="1">
      <alignment horizontal="left" vertical="center"/>
    </xf>
    <xf numFmtId="0" fontId="2" fillId="3" borderId="31" xfId="0" applyFont="1" applyFill="1" applyBorder="1" applyAlignment="1">
      <alignment horizontal="left" vertical="center"/>
    </xf>
    <xf numFmtId="0" fontId="2" fillId="3" borderId="32" xfId="0" applyFont="1" applyFill="1" applyBorder="1" applyAlignment="1">
      <alignment horizontal="left" vertical="center"/>
    </xf>
    <xf numFmtId="0" fontId="2" fillId="3" borderId="33" xfId="0" applyFont="1" applyFill="1" applyBorder="1" applyAlignment="1">
      <alignment horizontal="left" vertical="center"/>
    </xf>
    <xf numFmtId="0" fontId="1" fillId="0" borderId="0" xfId="0" applyFont="1"/>
    <xf numFmtId="0" fontId="6" fillId="3" borderId="17" xfId="0" applyFont="1" applyFill="1" applyBorder="1" applyAlignment="1" applyProtection="1">
      <alignment horizontal="left" vertical="center"/>
      <protection hidden="1"/>
    </xf>
    <xf numFmtId="0" fontId="2" fillId="3" borderId="0" xfId="0" applyFont="1" applyFill="1" applyProtection="1">
      <protection hidden="1"/>
    </xf>
    <xf numFmtId="0" fontId="2" fillId="0" borderId="0" xfId="0" applyFont="1" applyAlignment="1" applyProtection="1">
      <alignment horizontal="left" vertical="center"/>
      <protection hidden="1"/>
    </xf>
    <xf numFmtId="0" fontId="2" fillId="0" borderId="0" xfId="0" applyFont="1" applyProtection="1">
      <protection hidden="1"/>
    </xf>
    <xf numFmtId="0" fontId="15" fillId="3" borderId="36" xfId="0" applyFont="1" applyFill="1" applyBorder="1" applyAlignment="1" applyProtection="1">
      <alignment horizontal="left" vertical="center"/>
      <protection hidden="1"/>
    </xf>
    <xf numFmtId="0" fontId="2" fillId="3" borderId="36" xfId="0" applyFont="1" applyFill="1" applyBorder="1" applyAlignment="1" applyProtection="1">
      <alignment horizontal="left" vertical="center"/>
      <protection hidden="1"/>
    </xf>
    <xf numFmtId="0" fontId="9" fillId="0" borderId="0" xfId="0" applyFont="1" applyAlignment="1" applyProtection="1">
      <alignment vertical="center" wrapText="1"/>
      <protection hidden="1"/>
    </xf>
    <xf numFmtId="0" fontId="2" fillId="0" borderId="0" xfId="0" applyFont="1" applyAlignment="1" applyProtection="1">
      <alignment wrapText="1"/>
      <protection hidden="1"/>
    </xf>
    <xf numFmtId="0" fontId="15" fillId="3" borderId="38" xfId="0" applyFont="1" applyFill="1" applyBorder="1" applyAlignment="1" applyProtection="1">
      <alignment horizontal="left" vertical="center"/>
      <protection hidden="1"/>
    </xf>
    <xf numFmtId="0" fontId="2" fillId="3" borderId="38" xfId="0" applyFont="1" applyFill="1" applyBorder="1" applyAlignment="1" applyProtection="1">
      <alignment horizontal="left" vertical="center"/>
      <protection hidden="1"/>
    </xf>
    <xf numFmtId="0" fontId="3" fillId="0" borderId="0" xfId="0" applyFont="1" applyProtection="1">
      <protection hidden="1"/>
    </xf>
    <xf numFmtId="0" fontId="6" fillId="0" borderId="7" xfId="0" applyFont="1" applyBorder="1" applyAlignment="1" applyProtection="1">
      <alignment horizontal="left" vertical="center"/>
      <protection hidden="1"/>
    </xf>
    <xf numFmtId="0" fontId="4" fillId="3" borderId="18" xfId="0" applyFont="1" applyFill="1" applyBorder="1" applyAlignment="1" applyProtection="1">
      <alignment horizontal="left" vertical="center"/>
      <protection hidden="1"/>
    </xf>
    <xf numFmtId="0" fontId="2" fillId="3" borderId="18" xfId="0" applyFont="1" applyFill="1" applyBorder="1" applyAlignment="1" applyProtection="1">
      <alignment horizontal="left" vertical="center"/>
      <protection hidden="1"/>
    </xf>
    <xf numFmtId="0" fontId="4" fillId="3" borderId="0" xfId="0" applyFont="1" applyFill="1" applyAlignment="1" applyProtection="1">
      <alignment horizontal="left" vertical="center"/>
      <protection hidden="1"/>
    </xf>
    <xf numFmtId="0" fontId="6" fillId="3" borderId="0" xfId="0" applyFont="1" applyFill="1" applyAlignment="1" applyProtection="1">
      <alignment horizontal="left" vertical="center"/>
      <protection hidden="1"/>
    </xf>
    <xf numFmtId="0" fontId="6" fillId="3" borderId="0" xfId="0" applyFont="1" applyFill="1" applyAlignment="1" applyProtection="1">
      <alignment horizontal="left" vertical="center" wrapText="1"/>
      <protection hidden="1"/>
    </xf>
    <xf numFmtId="0" fontId="2" fillId="0" borderId="17" xfId="0" applyFont="1" applyBorder="1" applyAlignment="1">
      <alignment horizontal="left" vertical="center"/>
    </xf>
    <xf numFmtId="0" fontId="0" fillId="0" borderId="0" xfId="0" applyProtection="1">
      <protection hidden="1"/>
    </xf>
    <xf numFmtId="0" fontId="6" fillId="0" borderId="24" xfId="0" applyFont="1" applyBorder="1" applyAlignment="1" applyProtection="1">
      <alignment horizontal="left" vertical="center"/>
      <protection hidden="1"/>
    </xf>
    <xf numFmtId="0" fontId="19" fillId="5" borderId="17" xfId="0" applyFont="1" applyFill="1" applyBorder="1" applyAlignment="1" applyProtection="1">
      <alignment horizontal="center" vertical="center"/>
      <protection locked="0" hidden="1"/>
    </xf>
    <xf numFmtId="0" fontId="2" fillId="6" borderId="41" xfId="0" applyFont="1" applyFill="1" applyBorder="1" applyAlignment="1" applyProtection="1">
      <alignment horizontal="left" vertical="center"/>
      <protection hidden="1"/>
    </xf>
    <xf numFmtId="0" fontId="4" fillId="6" borderId="36" xfId="0" applyFont="1" applyFill="1" applyBorder="1" applyAlignment="1" applyProtection="1">
      <alignment horizontal="left" vertical="center" wrapText="1"/>
      <protection locked="0" hidden="1"/>
    </xf>
    <xf numFmtId="49" fontId="14" fillId="7" borderId="35" xfId="0" applyNumberFormat="1" applyFont="1" applyFill="1" applyBorder="1" applyAlignment="1" applyProtection="1">
      <alignment horizontal="left" vertical="center" wrapText="1"/>
      <protection locked="0" hidden="1"/>
    </xf>
    <xf numFmtId="49" fontId="14" fillId="7" borderId="39" xfId="0" applyNumberFormat="1" applyFont="1" applyFill="1" applyBorder="1" applyAlignment="1" applyProtection="1">
      <alignment horizontal="left" vertical="center" wrapText="1"/>
      <protection locked="0" hidden="1"/>
    </xf>
    <xf numFmtId="49" fontId="16" fillId="7" borderId="35" xfId="0" applyNumberFormat="1" applyFont="1" applyFill="1" applyBorder="1" applyAlignment="1" applyProtection="1">
      <alignment horizontal="left" vertical="center" wrapText="1"/>
      <protection locked="0" hidden="1"/>
    </xf>
    <xf numFmtId="0" fontId="10" fillId="7" borderId="17" xfId="0" applyFont="1" applyFill="1" applyBorder="1" applyAlignment="1" applyProtection="1">
      <alignment horizontal="left" vertical="center"/>
      <protection hidden="1"/>
    </xf>
    <xf numFmtId="0" fontId="20" fillId="0" borderId="35" xfId="0" applyFont="1" applyBorder="1" applyAlignment="1" applyProtection="1">
      <alignment horizontal="left" vertical="center"/>
      <protection hidden="1"/>
    </xf>
    <xf numFmtId="0" fontId="20" fillId="0" borderId="7" xfId="0"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0" fillId="0" borderId="15" xfId="0" applyBorder="1" applyAlignment="1" applyProtection="1">
      <alignment horizontal="left" vertical="center"/>
      <protection hidden="1"/>
    </xf>
    <xf numFmtId="49" fontId="14" fillId="7" borderId="29" xfId="0" applyNumberFormat="1" applyFont="1" applyFill="1" applyBorder="1" applyAlignment="1" applyProtection="1">
      <alignment horizontal="left" vertical="center" wrapText="1"/>
      <protection locked="0" hidden="1"/>
    </xf>
    <xf numFmtId="49" fontId="16" fillId="7" borderId="29" xfId="0" applyNumberFormat="1" applyFont="1" applyFill="1" applyBorder="1" applyAlignment="1" applyProtection="1">
      <alignment horizontal="left" vertical="center" wrapText="1"/>
      <protection locked="0" hidden="1"/>
    </xf>
    <xf numFmtId="49" fontId="16" fillId="7" borderId="15" xfId="0" applyNumberFormat="1" applyFont="1" applyFill="1" applyBorder="1" applyAlignment="1" applyProtection="1">
      <alignment horizontal="left" vertical="center" wrapText="1"/>
      <protection locked="0" hidden="1"/>
    </xf>
    <xf numFmtId="0" fontId="6" fillId="0" borderId="14" xfId="0" applyFont="1" applyBorder="1" applyAlignment="1" applyProtection="1">
      <alignment horizontal="left" vertical="center"/>
      <protection hidden="1"/>
    </xf>
    <xf numFmtId="0" fontId="2" fillId="3" borderId="1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4" fillId="6" borderId="29" xfId="0" applyFont="1" applyFill="1" applyBorder="1" applyAlignment="1" applyProtection="1">
      <alignment horizontal="left" vertical="center" wrapText="1"/>
      <protection locked="0" hidden="1"/>
    </xf>
    <xf numFmtId="0" fontId="9" fillId="6" borderId="29" xfId="0" applyFont="1" applyFill="1" applyBorder="1" applyAlignment="1" applyProtection="1">
      <alignment horizontal="left" vertical="center" wrapText="1"/>
      <protection locked="0" hidden="1"/>
    </xf>
    <xf numFmtId="0" fontId="9" fillId="6" borderId="15" xfId="0" applyFont="1" applyFill="1" applyBorder="1" applyAlignment="1" applyProtection="1">
      <alignment horizontal="left" vertical="center" wrapText="1"/>
      <protection locked="0" hidden="1"/>
    </xf>
    <xf numFmtId="0" fontId="17" fillId="3" borderId="9" xfId="0" applyFont="1" applyFill="1" applyBorder="1" applyAlignment="1" applyProtection="1">
      <alignment horizontal="left" vertical="center" indent="2"/>
      <protection hidden="1"/>
    </xf>
    <xf numFmtId="0" fontId="18" fillId="3" borderId="9" xfId="0" applyFont="1" applyFill="1" applyBorder="1" applyAlignment="1" applyProtection="1">
      <alignment horizontal="left" vertical="center" indent="2"/>
      <protection hidden="1"/>
    </xf>
    <xf numFmtId="0" fontId="4" fillId="3" borderId="12" xfId="0" applyFont="1" applyFill="1" applyBorder="1" applyAlignment="1" applyProtection="1">
      <alignment horizontal="left" vertical="center"/>
      <protection hidden="1"/>
    </xf>
    <xf numFmtId="0" fontId="7" fillId="0" borderId="34" xfId="0" applyFont="1" applyBorder="1" applyAlignment="1" applyProtection="1">
      <alignment horizontal="left" vertical="center"/>
      <protection hidden="1"/>
    </xf>
    <xf numFmtId="0" fontId="0" fillId="0" borderId="34"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2" fillId="0" borderId="36" xfId="0" applyFont="1" applyBorder="1" applyAlignment="1" applyProtection="1">
      <alignment horizontal="left" vertical="center" wrapText="1"/>
      <protection hidden="1"/>
    </xf>
    <xf numFmtId="0" fontId="0" fillId="0" borderId="36" xfId="0" applyBorder="1" applyAlignment="1" applyProtection="1">
      <alignment horizontal="left" vertical="center"/>
      <protection hidden="1"/>
    </xf>
    <xf numFmtId="0" fontId="9" fillId="6" borderId="37" xfId="0" applyFont="1" applyFill="1" applyBorder="1" applyAlignment="1" applyProtection="1">
      <alignment horizontal="left" vertical="center" wrapText="1"/>
      <protection locked="0" hidden="1"/>
    </xf>
    <xf numFmtId="0" fontId="14" fillId="3" borderId="12" xfId="0" applyFont="1" applyFill="1" applyBorder="1" applyAlignment="1" applyProtection="1">
      <alignment horizontal="left" vertical="center"/>
      <protection hidden="1"/>
    </xf>
    <xf numFmtId="0" fontId="14" fillId="3" borderId="34" xfId="0" applyFont="1" applyFill="1" applyBorder="1" applyAlignment="1" applyProtection="1">
      <alignment horizontal="left" vertical="center"/>
      <protection hidden="1"/>
    </xf>
    <xf numFmtId="0" fontId="14" fillId="3" borderId="13" xfId="0" applyFont="1" applyFill="1" applyBorder="1" applyAlignment="1" applyProtection="1">
      <alignment horizontal="left" vertical="center"/>
      <protection hidden="1"/>
    </xf>
    <xf numFmtId="49" fontId="16" fillId="7" borderId="17" xfId="0" applyNumberFormat="1" applyFont="1" applyFill="1" applyBorder="1" applyAlignment="1" applyProtection="1">
      <alignment horizontal="left" vertical="center" wrapText="1"/>
      <protection locked="0" hidden="1"/>
    </xf>
    <xf numFmtId="49" fontId="16" fillId="7" borderId="35" xfId="0" applyNumberFormat="1" applyFont="1" applyFill="1" applyBorder="1" applyAlignment="1" applyProtection="1">
      <alignment horizontal="left" vertical="center" wrapText="1"/>
      <protection locked="0" hidden="1"/>
    </xf>
    <xf numFmtId="49" fontId="16" fillId="7" borderId="40" xfId="0" applyNumberFormat="1" applyFont="1" applyFill="1" applyBorder="1" applyAlignment="1" applyProtection="1">
      <alignment horizontal="left" vertical="center" wrapText="1"/>
      <protection locked="0" hidden="1"/>
    </xf>
    <xf numFmtId="49" fontId="16" fillId="7" borderId="39" xfId="0" applyNumberFormat="1" applyFont="1" applyFill="1" applyBorder="1" applyAlignment="1" applyProtection="1">
      <alignment horizontal="left" vertical="center" wrapText="1"/>
      <protection locked="0" hidden="1"/>
    </xf>
    <xf numFmtId="49" fontId="14" fillId="7" borderId="14" xfId="0" applyNumberFormat="1" applyFont="1" applyFill="1" applyBorder="1" applyAlignment="1" applyProtection="1">
      <alignment horizontal="center" vertical="center" wrapText="1"/>
      <protection locked="0" hidden="1"/>
    </xf>
    <xf numFmtId="49" fontId="14" fillId="7" borderId="29" xfId="0" applyNumberFormat="1" applyFont="1" applyFill="1" applyBorder="1" applyAlignment="1" applyProtection="1">
      <alignment horizontal="center" vertical="center" wrapText="1"/>
      <protection locked="0" hidden="1"/>
    </xf>
    <xf numFmtId="49" fontId="14" fillId="7" borderId="15" xfId="0" applyNumberFormat="1" applyFont="1" applyFill="1" applyBorder="1" applyAlignment="1" applyProtection="1">
      <alignment horizontal="center" vertical="center" wrapText="1"/>
      <protection locked="0" hidden="1"/>
    </xf>
    <xf numFmtId="0" fontId="2" fillId="0" borderId="16" xfId="0" applyFont="1" applyBorder="1" applyAlignment="1" applyProtection="1">
      <alignment horizontal="left" vertical="center"/>
      <protection hidden="1"/>
    </xf>
    <xf numFmtId="0" fontId="0" fillId="0" borderId="21" xfId="0" applyBorder="1" applyAlignment="1" applyProtection="1">
      <alignment horizontal="left" vertical="center"/>
      <protection hidden="1"/>
    </xf>
    <xf numFmtId="49" fontId="4" fillId="7" borderId="30" xfId="0" applyNumberFormat="1" applyFont="1" applyFill="1" applyBorder="1" applyAlignment="1" applyProtection="1">
      <alignment horizontal="left" vertical="center" wrapText="1"/>
      <protection locked="0" hidden="1"/>
    </xf>
    <xf numFmtId="49" fontId="9" fillId="7" borderId="30" xfId="0" applyNumberFormat="1" applyFont="1" applyFill="1" applyBorder="1" applyAlignment="1" applyProtection="1">
      <alignment horizontal="left" vertical="center" wrapText="1"/>
      <protection locked="0" hidden="1"/>
    </xf>
    <xf numFmtId="49" fontId="9" fillId="7" borderId="21" xfId="0" applyNumberFormat="1" applyFont="1" applyFill="1" applyBorder="1" applyAlignment="1" applyProtection="1">
      <alignment horizontal="left" vertical="center" wrapText="1"/>
      <protection locked="0" hidden="1"/>
    </xf>
    <xf numFmtId="0" fontId="4" fillId="0" borderId="12" xfId="0" applyFont="1" applyBorder="1" applyAlignment="1" applyProtection="1">
      <alignment horizontal="left" vertical="center"/>
      <protection hidden="1"/>
    </xf>
    <xf numFmtId="0" fontId="10" fillId="0" borderId="36" xfId="0" applyFont="1"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49" fontId="16" fillId="7" borderId="14" xfId="0" applyNumberFormat="1" applyFont="1" applyFill="1" applyBorder="1" applyAlignment="1" applyProtection="1">
      <alignment horizontal="left" vertical="center" wrapText="1"/>
      <protection locked="0" hidden="1"/>
    </xf>
    <xf numFmtId="49" fontId="14" fillId="7" borderId="14" xfId="0" applyNumberFormat="1" applyFont="1" applyFill="1" applyBorder="1" applyAlignment="1" applyProtection="1">
      <alignment horizontal="left" vertical="center" wrapText="1"/>
      <protection locked="0" hidden="1"/>
    </xf>
    <xf numFmtId="164" fontId="2" fillId="0" borderId="36" xfId="0" applyNumberFormat="1" applyFont="1" applyBorder="1" applyAlignment="1" applyProtection="1">
      <alignment horizontal="left" vertical="center" wrapText="1"/>
      <protection hidden="1"/>
    </xf>
    <xf numFmtId="164" fontId="0" fillId="0" borderId="36" xfId="0" applyNumberForma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49" fontId="14" fillId="7" borderId="5" xfId="0" applyNumberFormat="1" applyFont="1" applyFill="1" applyBorder="1" applyAlignment="1" applyProtection="1">
      <alignment horizontal="left" vertical="center" wrapText="1"/>
      <protection locked="0" hidden="1"/>
    </xf>
    <xf numFmtId="49" fontId="16" fillId="7" borderId="18" xfId="0" applyNumberFormat="1" applyFont="1" applyFill="1" applyBorder="1" applyAlignment="1" applyProtection="1">
      <alignment horizontal="left" vertical="center" wrapText="1"/>
      <protection locked="0" hidden="1"/>
    </xf>
    <xf numFmtId="49" fontId="16" fillId="7" borderId="8" xfId="0" applyNumberFormat="1" applyFont="1" applyFill="1" applyBorder="1" applyAlignment="1" applyProtection="1">
      <alignment horizontal="left" vertical="center" wrapText="1"/>
      <protection locked="0" hidden="1"/>
    </xf>
    <xf numFmtId="49" fontId="16" fillId="7" borderId="6" xfId="0" applyNumberFormat="1" applyFont="1" applyFill="1" applyBorder="1" applyAlignment="1" applyProtection="1">
      <alignment horizontal="left" vertical="center" wrapText="1"/>
      <protection locked="0" hidden="1"/>
    </xf>
    <xf numFmtId="49" fontId="16" fillId="7" borderId="9" xfId="0" applyNumberFormat="1" applyFont="1" applyFill="1" applyBorder="1" applyAlignment="1" applyProtection="1">
      <alignment horizontal="left" vertical="center" wrapText="1"/>
      <protection locked="0" hidden="1"/>
    </xf>
    <xf numFmtId="49" fontId="16" fillId="7" borderId="10" xfId="0" applyNumberFormat="1" applyFont="1" applyFill="1" applyBorder="1" applyAlignment="1" applyProtection="1">
      <alignment horizontal="left" vertical="center" wrapText="1"/>
      <protection locked="0" hidden="1"/>
    </xf>
    <xf numFmtId="0" fontId="6" fillId="0" borderId="16" xfId="0" applyFont="1" applyBorder="1" applyAlignment="1" applyProtection="1">
      <alignment horizontal="left" vertical="center"/>
      <protection hidden="1"/>
    </xf>
    <xf numFmtId="49" fontId="16" fillId="7" borderId="16" xfId="0" applyNumberFormat="1" applyFont="1" applyFill="1" applyBorder="1" applyAlignment="1" applyProtection="1">
      <alignment horizontal="left" vertical="center" wrapText="1"/>
      <protection locked="0" hidden="1"/>
    </xf>
    <xf numFmtId="49" fontId="16" fillId="7" borderId="30" xfId="0" applyNumberFormat="1" applyFont="1" applyFill="1" applyBorder="1" applyAlignment="1" applyProtection="1">
      <alignment horizontal="left" vertical="center" wrapText="1"/>
      <protection locked="0" hidden="1"/>
    </xf>
    <xf numFmtId="49" fontId="16" fillId="7" borderId="21" xfId="0" applyNumberFormat="1" applyFont="1" applyFill="1" applyBorder="1" applyAlignment="1" applyProtection="1">
      <alignment horizontal="left" vertical="center" wrapText="1"/>
      <protection locked="0" hidden="1"/>
    </xf>
    <xf numFmtId="0" fontId="2" fillId="3" borderId="36" xfId="0" applyFont="1" applyFill="1" applyBorder="1" applyAlignment="1" applyProtection="1">
      <alignment horizontal="left" vertical="center" wrapText="1"/>
      <protection hidden="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3" fillId="3" borderId="9" xfId="0" applyFont="1" applyFill="1" applyBorder="1" applyAlignment="1">
      <alignment horizontal="left" vertical="center"/>
    </xf>
    <xf numFmtId="0" fontId="2" fillId="3" borderId="9" xfId="0" applyFont="1" applyFill="1" applyBorder="1" applyAlignment="1">
      <alignment horizontal="left" vertical="center"/>
    </xf>
    <xf numFmtId="0" fontId="4" fillId="3" borderId="5" xfId="0" applyFont="1" applyFill="1" applyBorder="1" applyAlignment="1">
      <alignment horizontal="left" vertical="center"/>
    </xf>
    <xf numFmtId="0" fontId="7" fillId="0" borderId="18" xfId="0" applyFont="1"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left" vertical="center"/>
    </xf>
    <xf numFmtId="0" fontId="2" fillId="0" borderId="28" xfId="0" applyFont="1" applyBorder="1" applyAlignment="1">
      <alignment horizontal="left" vertical="center" wrapText="1"/>
    </xf>
    <xf numFmtId="0" fontId="0" fillId="0" borderId="22" xfId="0" applyBorder="1" applyAlignment="1">
      <alignment horizontal="left" vertical="center"/>
    </xf>
    <xf numFmtId="0" fontId="0" fillId="0" borderId="19" xfId="0" applyBorder="1" applyAlignment="1">
      <alignment horizontal="left" vertical="center"/>
    </xf>
    <xf numFmtId="0" fontId="4" fillId="4" borderId="12" xfId="0" applyFont="1" applyFill="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2" fillId="0" borderId="14" xfId="0" applyFont="1" applyBorder="1" applyAlignment="1">
      <alignment horizontal="left" vertical="center"/>
    </xf>
    <xf numFmtId="0" fontId="0" fillId="0" borderId="15" xfId="0" applyBorder="1" applyAlignment="1">
      <alignment horizontal="left" vertical="center"/>
    </xf>
    <xf numFmtId="0" fontId="6" fillId="0" borderId="14" xfId="0" applyFont="1" applyBorder="1" applyAlignment="1">
      <alignment horizontal="left" vertical="center"/>
    </xf>
    <xf numFmtId="0" fontId="2" fillId="3" borderId="14" xfId="0" applyFont="1" applyFill="1" applyBorder="1" applyAlignment="1">
      <alignment horizontal="left" vertical="center" wrapText="1"/>
    </xf>
    <xf numFmtId="0" fontId="0" fillId="0" borderId="15" xfId="0" applyBorder="1" applyAlignment="1">
      <alignment horizontal="left" vertical="center" wrapText="1"/>
    </xf>
    <xf numFmtId="0" fontId="4" fillId="4" borderId="14" xfId="0" applyFont="1" applyFill="1" applyBorder="1" applyAlignment="1" applyProtection="1">
      <alignment horizontal="left" vertical="center" wrapText="1"/>
      <protection locked="0"/>
    </xf>
    <xf numFmtId="0" fontId="2" fillId="0" borderId="16" xfId="0" applyFont="1" applyBorder="1" applyAlignment="1">
      <alignment horizontal="left" vertical="center"/>
    </xf>
    <xf numFmtId="0" fontId="0" fillId="0" borderId="21" xfId="0" applyBorder="1" applyAlignment="1">
      <alignment horizontal="left" vertical="center"/>
    </xf>
    <xf numFmtId="0" fontId="4" fillId="2" borderId="16" xfId="0" applyFont="1" applyFill="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4"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0" fillId="0" borderId="11" xfId="0" applyFont="1" applyBorder="1" applyAlignment="1">
      <alignment horizontal="left" vertical="center" wrapText="1"/>
    </xf>
    <xf numFmtId="164" fontId="2" fillId="0" borderId="11" xfId="0" applyNumberFormat="1" applyFont="1" applyBorder="1" applyAlignment="1">
      <alignment horizontal="left" vertical="center" wrapText="1"/>
    </xf>
    <xf numFmtId="164" fontId="0" fillId="0" borderId="22" xfId="0" applyNumberFormat="1" applyBorder="1" applyAlignment="1">
      <alignment horizontal="left" vertical="center" wrapText="1"/>
    </xf>
    <xf numFmtId="164" fontId="0" fillId="0" borderId="19" xfId="0" applyNumberForma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2" fillId="3" borderId="11" xfId="0" applyFont="1" applyFill="1" applyBorder="1" applyAlignment="1">
      <alignment horizontal="left" vertical="center" wrapText="1"/>
    </xf>
    <xf numFmtId="0" fontId="6" fillId="0" borderId="16" xfId="0" applyFont="1" applyBorder="1" applyAlignment="1">
      <alignment horizontal="left" vertical="center"/>
    </xf>
    <xf numFmtId="0" fontId="7" fillId="2" borderId="16" xfId="0" applyFont="1" applyFill="1" applyBorder="1" applyAlignment="1" applyProtection="1">
      <alignment horizontal="left" vertical="center" wrapText="1"/>
      <protection locked="0"/>
    </xf>
    <xf numFmtId="0" fontId="2" fillId="0" borderId="12" xfId="0" applyFont="1" applyBorder="1" applyAlignment="1">
      <alignment horizontal="left" vertical="center"/>
    </xf>
    <xf numFmtId="0" fontId="0" fillId="0" borderId="13" xfId="0" applyBorder="1" applyAlignment="1">
      <alignment horizontal="left" vertical="center"/>
    </xf>
    <xf numFmtId="0" fontId="2" fillId="0" borderId="1" xfId="0" applyFont="1" applyBorder="1" applyAlignment="1">
      <alignment horizontal="left" vertical="center"/>
    </xf>
    <xf numFmtId="0" fontId="0" fillId="0" borderId="18"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2" fillId="0" borderId="11" xfId="0" applyFont="1" applyBorder="1" applyAlignment="1">
      <alignment horizontal="left" vertical="center"/>
    </xf>
    <xf numFmtId="0" fontId="2" fillId="3" borderId="11" xfId="0" applyFont="1" applyFill="1" applyBorder="1" applyAlignment="1">
      <alignment horizontal="left" vertical="center"/>
    </xf>
    <xf numFmtId="0" fontId="4" fillId="2" borderId="16" xfId="0" applyFont="1" applyFill="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11" xfId="0" applyFont="1" applyBorder="1" applyAlignment="1">
      <alignment horizontal="left" vertical="center"/>
    </xf>
    <xf numFmtId="0" fontId="2" fillId="3" borderId="14" xfId="0" applyFont="1" applyFill="1" applyBorder="1" applyAlignment="1">
      <alignment horizontal="left" vertical="center"/>
    </xf>
    <xf numFmtId="0" fontId="9" fillId="0" borderId="27" xfId="0" applyFont="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3" fontId="7" fillId="2" borderId="14" xfId="0" applyNumberFormat="1" applyFont="1" applyFill="1" applyBorder="1" applyAlignment="1" applyProtection="1">
      <alignment horizontal="left" vertical="center"/>
      <protection locked="0"/>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13" fillId="3" borderId="9" xfId="0" applyFont="1" applyFill="1" applyBorder="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4"/>
  <sheetViews>
    <sheetView tabSelected="1" zoomScale="88" zoomScaleNormal="88" workbookViewId="0">
      <selection activeCell="H2" sqref="H2"/>
    </sheetView>
  </sheetViews>
  <sheetFormatPr defaultColWidth="0" defaultRowHeight="14.25" zeroHeight="1" x14ac:dyDescent="0.2"/>
  <cols>
    <col min="1" max="1" width="2" style="56" customWidth="1"/>
    <col min="2" max="2" width="26.28515625" style="57" customWidth="1"/>
    <col min="3" max="3" width="55.42578125" style="57" customWidth="1"/>
    <col min="4" max="4" width="18.28515625" style="57" customWidth="1"/>
    <col min="5" max="5" width="42.140625" style="57" customWidth="1"/>
    <col min="6" max="6" width="60" style="57" customWidth="1"/>
    <col min="7" max="7" width="1.7109375" style="56" customWidth="1"/>
    <col min="8" max="8" width="23.7109375" style="56" customWidth="1"/>
    <col min="9" max="9" width="10.7109375" style="56" customWidth="1"/>
    <col min="10" max="24" width="10.7109375" style="58" hidden="1" customWidth="1"/>
    <col min="25" max="16384" width="0.28515625" style="58" hidden="1"/>
  </cols>
  <sheetData>
    <row r="1" spans="2:12" s="56" customFormat="1" ht="34.9" customHeight="1" thickBot="1" x14ac:dyDescent="0.25">
      <c r="B1" s="95" t="str">
        <f ca="1">INDIRECT("'"&amp;$H$2&amp;"'!B2")</f>
        <v>Опросный лист для подбора оборудования для механического обезвоживания осадка</v>
      </c>
      <c r="C1" s="96"/>
      <c r="D1" s="96"/>
      <c r="E1" s="96"/>
      <c r="F1" s="96"/>
      <c r="K1" s="58"/>
      <c r="L1" s="58"/>
    </row>
    <row r="2" spans="2:12" s="56" customFormat="1" ht="15" customHeight="1" x14ac:dyDescent="0.2">
      <c r="B2" s="104" t="str">
        <f ca="1">INDIRECT("'"&amp;$H$2&amp;"'!k3")</f>
        <v>Информация о заказчике</v>
      </c>
      <c r="C2" s="105"/>
      <c r="D2" s="105"/>
      <c r="E2" s="105"/>
      <c r="F2" s="106"/>
      <c r="H2" s="75" t="s">
        <v>317</v>
      </c>
      <c r="K2" s="58"/>
      <c r="L2" s="58"/>
    </row>
    <row r="3" spans="2:12" ht="15" customHeight="1" x14ac:dyDescent="0.2">
      <c r="B3" s="59" t="str">
        <f ca="1">INDIRECT("'"&amp;$H$2&amp;"'!k4")</f>
        <v>Заказчик</v>
      </c>
      <c r="C3" s="78"/>
      <c r="D3" s="60" t="str">
        <f ca="1">INDIRECT("'"&amp;$H$2&amp;"'!o4")</f>
        <v>Контактное лицо</v>
      </c>
      <c r="E3" s="107"/>
      <c r="F3" s="108"/>
      <c r="H3" s="76" t="str">
        <f ca="1">INDIRECT("'"&amp;$H$2&amp;"'!H4")</f>
        <v>Возможен выбор</v>
      </c>
    </row>
    <row r="4" spans="2:12" ht="15" customHeight="1" x14ac:dyDescent="0.2">
      <c r="B4" s="59" t="str">
        <f ca="1">INDIRECT("'"&amp;$H$2&amp;"'!k5")</f>
        <v>Наименование объекта</v>
      </c>
      <c r="C4" s="78"/>
      <c r="D4" s="60" t="str">
        <f ca="1">INDIRECT("'"&amp;$H$2&amp;"'!o5")</f>
        <v>Телефон</v>
      </c>
      <c r="E4" s="107"/>
      <c r="F4" s="108"/>
      <c r="H4" s="81" t="str">
        <f ca="1">INDIRECT("'"&amp;$H$2&amp;"'!H5")</f>
        <v>Заполните пожалуйста</v>
      </c>
      <c r="I4" s="61"/>
      <c r="J4" s="61"/>
    </row>
    <row r="5" spans="2:12" ht="15" customHeight="1" x14ac:dyDescent="0.2">
      <c r="B5" s="59" t="str">
        <f ca="1">INDIRECT("'"&amp;$H$2&amp;"'!k6")</f>
        <v>Страна</v>
      </c>
      <c r="C5" s="78"/>
      <c r="D5" s="60" t="str">
        <f ca="1">INDIRECT("'"&amp;$H$2&amp;"'!o6")</f>
        <v>Email</v>
      </c>
      <c r="E5" s="107"/>
      <c r="F5" s="108"/>
      <c r="L5" s="62"/>
    </row>
    <row r="6" spans="2:12" ht="15" customHeight="1" thickBot="1" x14ac:dyDescent="0.25">
      <c r="B6" s="63" t="str">
        <f ca="1">INDIRECT("'"&amp;$H$2&amp;"'!k7")</f>
        <v>-</v>
      </c>
      <c r="C6" s="79"/>
      <c r="D6" s="64" t="str">
        <f ca="1">INDIRECT("'"&amp;$H$2&amp;"'!o7")</f>
        <v>Дата заполнения</v>
      </c>
      <c r="E6" s="109"/>
      <c r="F6" s="110"/>
      <c r="L6" s="62"/>
    </row>
    <row r="7" spans="2:12" ht="15" customHeight="1" x14ac:dyDescent="0.2">
      <c r="B7" s="97" t="str">
        <f ca="1">INDIRECT("'"&amp;$H$2&amp;"'!B3")</f>
        <v>Основная информация</v>
      </c>
      <c r="C7" s="98"/>
      <c r="D7" s="99"/>
      <c r="E7" s="99"/>
      <c r="F7" s="100"/>
    </row>
    <row r="8" spans="2:12" ht="15" customHeight="1" x14ac:dyDescent="0.2">
      <c r="B8" s="101" t="str">
        <f ca="1">INDIRECT("'"&amp;$H$2&amp;"'!B4")</f>
        <v>Х-ки обезвоживаемого осадка</v>
      </c>
      <c r="C8" s="82" t="str">
        <f ca="1">INDIRECT("'"&amp;$H$2&amp;"'!C4")</f>
        <v>Тип</v>
      </c>
      <c r="D8" s="92"/>
      <c r="E8" s="103"/>
      <c r="F8" s="80"/>
      <c r="L8" s="62"/>
    </row>
    <row r="9" spans="2:12" ht="15" customHeight="1" x14ac:dyDescent="0.2">
      <c r="B9" s="102"/>
      <c r="C9" s="82" t="str">
        <f ca="1">INDIRECT("'"&amp;$H$2&amp;"'!C5")</f>
        <v>Исходный объём, м3/сутки</v>
      </c>
      <c r="D9" s="87"/>
      <c r="E9" s="87"/>
      <c r="F9" s="88"/>
      <c r="L9" s="62"/>
    </row>
    <row r="10" spans="2:12" ht="15" customHeight="1" x14ac:dyDescent="0.2">
      <c r="B10" s="102"/>
      <c r="C10" s="82" t="str">
        <f ca="1">INDIRECT("'"&amp;$H$2&amp;"'!C6")</f>
        <v>Содержание сухих веществ (СВ), %</v>
      </c>
      <c r="D10" s="86"/>
      <c r="E10" s="87"/>
      <c r="F10" s="88"/>
      <c r="L10" s="62"/>
    </row>
    <row r="11" spans="2:12" ht="15" customHeight="1" x14ac:dyDescent="0.2">
      <c r="B11" s="102"/>
      <c r="C11" s="82" t="str">
        <f ca="1">INDIRECT("'"&amp;$H$2&amp;"'!C7")</f>
        <v>Содержание органической составляющей в сухом веществе осадка, %</v>
      </c>
      <c r="D11" s="86"/>
      <c r="E11" s="87"/>
      <c r="F11" s="88"/>
    </row>
    <row r="12" spans="2:12" ht="15" customHeight="1" x14ac:dyDescent="0.2">
      <c r="B12" s="102"/>
      <c r="C12" s="82" t="str">
        <f ca="1">INDIRECT("'"&amp;$H$2&amp;"'!C8")</f>
        <v>Влажность, %</v>
      </c>
      <c r="D12" s="111"/>
      <c r="E12" s="112"/>
      <c r="F12" s="113"/>
    </row>
    <row r="13" spans="2:12" ht="15" customHeight="1" x14ac:dyDescent="0.25">
      <c r="B13" s="102"/>
      <c r="C13" s="82" t="str">
        <f ca="1">INDIRECT("'"&amp;$H$2&amp;"'!C9")</f>
        <v>Уровень pH</v>
      </c>
      <c r="D13" s="87"/>
      <c r="E13" s="87"/>
      <c r="F13" s="88"/>
      <c r="K13" s="65" t="s">
        <v>2</v>
      </c>
      <c r="L13" s="58" t="str">
        <f ca="1">INDIRECT("'"&amp;$H$2&amp;"'!L14")</f>
        <v>Снаружи</v>
      </c>
    </row>
    <row r="14" spans="2:12" ht="15" customHeight="1" x14ac:dyDescent="0.2">
      <c r="B14" s="84" t="str">
        <f ca="1">INDIRECT("'"&amp;$H$2&amp;"'!B10")</f>
        <v>Желаемое время работы комплекса оборудования, ч/сутки</v>
      </c>
      <c r="C14" s="85"/>
      <c r="D14" s="86"/>
      <c r="E14" s="87"/>
      <c r="F14" s="88"/>
      <c r="L14" s="58" t="str">
        <f ca="1">INDIRECT("'"&amp;$H$2&amp;"'!L15")</f>
        <v>Внутри</v>
      </c>
    </row>
    <row r="15" spans="2:12" ht="15" customHeight="1" x14ac:dyDescent="0.25">
      <c r="B15" s="89" t="str">
        <f ca="1">INDIRECT("'"&amp;$H$2&amp;"'!B11")</f>
        <v>Ожидаемое содержание СВ в кеке после обезвоживания, %</v>
      </c>
      <c r="C15" s="85"/>
      <c r="D15" s="87"/>
      <c r="E15" s="87"/>
      <c r="F15" s="88"/>
      <c r="K15" s="65" t="s">
        <v>57</v>
      </c>
    </row>
    <row r="16" spans="2:12" ht="30" customHeight="1" x14ac:dyDescent="0.2">
      <c r="B16" s="90" t="str">
        <f ca="1">INDIRECT("'"&amp;$H$2&amp;"'!B12")</f>
        <v>Предпочитаемый тип основного обезвоживающего агрегата</v>
      </c>
      <c r="C16" s="91"/>
      <c r="D16" s="92"/>
      <c r="E16" s="93"/>
      <c r="F16" s="94"/>
      <c r="K16" s="58" t="str">
        <f ca="1">INDIRECT("'"&amp;$H$2&amp;"'!k17")</f>
        <v>Мультидисковый дегидратор JD</v>
      </c>
    </row>
    <row r="17" spans="2:12" ht="15" customHeight="1" thickBot="1" x14ac:dyDescent="0.25">
      <c r="B17" s="114" t="str">
        <f ca="1">INDIRECT("'"&amp;$H$2&amp;"'!B13")</f>
        <v>Предпочитаемое количество отдельных рабочих (резервных) линий</v>
      </c>
      <c r="C17" s="115"/>
      <c r="D17" s="116"/>
      <c r="E17" s="117"/>
      <c r="F17" s="118"/>
      <c r="K17" s="58" t="str">
        <f ca="1">INDIRECT("'"&amp;$H$2&amp;"'!k18")</f>
        <v>Шнековый дегидратор MDQ</v>
      </c>
    </row>
    <row r="18" spans="2:12" ht="15" customHeight="1" x14ac:dyDescent="0.2">
      <c r="B18" s="119" t="str">
        <f ca="1">INDIRECT("'"&amp;$H$2&amp;"'!B14")</f>
        <v>Информация о процессе образования исходного осадка</v>
      </c>
      <c r="C18" s="99"/>
      <c r="D18" s="99"/>
      <c r="E18" s="99"/>
      <c r="F18" s="100"/>
      <c r="K18" s="58" t="str">
        <f ca="1">INDIRECT("'"&amp;$H$2&amp;"'!k19")</f>
        <v xml:space="preserve">Ленточный фильтр-пресс ПЛ (в зависимости от исходных характеристик осадка, может быть укомплектован с ленточным сгустителем) </v>
      </c>
    </row>
    <row r="19" spans="2:12" ht="15" customHeight="1" x14ac:dyDescent="0.2">
      <c r="B19" s="120" t="str">
        <f ca="1">INDIRECT("'"&amp;$H$2&amp;"'!B15")</f>
        <v>Производительность ОС, м3/сут</v>
      </c>
      <c r="C19" s="83" t="str">
        <f ca="1">INDIRECT("'"&amp;$H$2&amp;"'!C15")</f>
        <v>Проектная</v>
      </c>
      <c r="D19" s="122"/>
      <c r="E19" s="87"/>
      <c r="F19" s="88"/>
      <c r="K19" s="58" t="str">
        <f ca="1">INDIRECT("'"&amp;$H$2&amp;"'!k20")</f>
        <v>Ленточный сгуститель СГ</v>
      </c>
    </row>
    <row r="20" spans="2:12" ht="15" customHeight="1" x14ac:dyDescent="0.25">
      <c r="B20" s="121"/>
      <c r="C20" s="83" t="str">
        <f ca="1">INDIRECT("'"&amp;$H$2&amp;"'!C16")</f>
        <v>Фактическая</v>
      </c>
      <c r="D20" s="123"/>
      <c r="E20" s="87"/>
      <c r="F20" s="88"/>
      <c r="K20" s="65">
        <f ca="1">INDIRECT("'"&amp;$H$2&amp;"'!k21")</f>
        <v>0</v>
      </c>
    </row>
    <row r="21" spans="2:12" ht="15" customHeight="1" x14ac:dyDescent="0.25">
      <c r="B21" s="124" t="str">
        <f ca="1">INDIRECT("'"&amp;$H$2&amp;"'!B17")</f>
        <v>БПК5 стоков, мг О2/л</v>
      </c>
      <c r="C21" s="83" t="str">
        <f ca="1">INDIRECT("'"&amp;$H$2&amp;"'!C17")</f>
        <v>На входе в ОС</v>
      </c>
      <c r="D21" s="122"/>
      <c r="E21" s="87"/>
      <c r="F21" s="88"/>
      <c r="K21" s="65"/>
    </row>
    <row r="22" spans="2:12" ht="15" customHeight="1" x14ac:dyDescent="0.25">
      <c r="B22" s="125"/>
      <c r="C22" s="83" t="str">
        <f ca="1">INDIRECT("'"&amp;$H$2&amp;"'!C18")</f>
        <v>После первичного отстаивания</v>
      </c>
      <c r="D22" s="123"/>
      <c r="E22" s="87"/>
      <c r="F22" s="88"/>
      <c r="K22" s="65"/>
    </row>
    <row r="23" spans="2:12" ht="15" customHeight="1" x14ac:dyDescent="0.25">
      <c r="B23" s="125"/>
      <c r="C23" s="83" t="str">
        <f ca="1">INDIRECT("'"&amp;$H$2&amp;"'!C19")</f>
        <v>На выходе из ОС</v>
      </c>
      <c r="D23" s="123"/>
      <c r="E23" s="87"/>
      <c r="F23" s="88"/>
      <c r="K23" s="65"/>
    </row>
    <row r="24" spans="2:12" ht="15" customHeight="1" x14ac:dyDescent="0.25">
      <c r="B24" s="101" t="str">
        <f ca="1">INDIRECT("'"&amp;$H$2&amp;"'!B20")</f>
        <v>ХПК стоков, мг О2/л</v>
      </c>
      <c r="C24" s="83" t="str">
        <f ca="1">INDIRECT("'"&amp;$H$2&amp;"'!C20")</f>
        <v>На входе в ОС</v>
      </c>
      <c r="D24" s="122"/>
      <c r="E24" s="87"/>
      <c r="F24" s="88"/>
      <c r="K24" s="65"/>
    </row>
    <row r="25" spans="2:12" ht="15" customHeight="1" x14ac:dyDescent="0.25">
      <c r="B25" s="121"/>
      <c r="C25" s="83" t="str">
        <f ca="1">INDIRECT("'"&amp;$H$2&amp;"'!C21")</f>
        <v>После первичного отстаивания</v>
      </c>
      <c r="D25" s="123"/>
      <c r="E25" s="87"/>
      <c r="F25" s="88"/>
      <c r="K25" s="65"/>
    </row>
    <row r="26" spans="2:12" ht="15" customHeight="1" x14ac:dyDescent="0.25">
      <c r="B26" s="121"/>
      <c r="C26" s="83" t="str">
        <f ca="1">INDIRECT("'"&amp;$H$2&amp;"'!C22")</f>
        <v>На выходе из ОС</v>
      </c>
      <c r="D26" s="122"/>
      <c r="E26" s="87"/>
      <c r="F26" s="88"/>
      <c r="K26" s="65"/>
    </row>
    <row r="27" spans="2:12" s="56" customFormat="1" ht="15" customHeight="1" x14ac:dyDescent="0.2">
      <c r="B27" s="101" t="str">
        <f ca="1">INDIRECT("'"&amp;$H$2&amp;"'!B23")</f>
        <v>Содержание ВВ в стоках, мг/л</v>
      </c>
      <c r="C27" s="83" t="str">
        <f ca="1">INDIRECT("'"&amp;$H$2&amp;"'!C23")</f>
        <v>На входе в ОС</v>
      </c>
      <c r="D27" s="122"/>
      <c r="E27" s="87"/>
      <c r="F27" s="88"/>
      <c r="K27" s="58" t="str">
        <f ca="1">INDIRECT("'"&amp;$H$2&amp;"'!k28")</f>
        <v>Избыточный активный ил</v>
      </c>
      <c r="L27" s="58"/>
    </row>
    <row r="28" spans="2:12" ht="15" customHeight="1" x14ac:dyDescent="0.2">
      <c r="B28" s="121"/>
      <c r="C28" s="83" t="str">
        <f ca="1">INDIRECT("'"&amp;$H$2&amp;"'!C24")</f>
        <v>После первичного отстаивания</v>
      </c>
      <c r="D28" s="122"/>
      <c r="E28" s="87"/>
      <c r="F28" s="88"/>
      <c r="K28" s="58" t="str">
        <f ca="1">INDIRECT("'"&amp;$H$2&amp;"'!k29")</f>
        <v>Первичный ил</v>
      </c>
    </row>
    <row r="29" spans="2:12" ht="15" customHeight="1" x14ac:dyDescent="0.2">
      <c r="B29" s="121"/>
      <c r="C29" s="83" t="str">
        <f ca="1">INDIRECT("'"&amp;$H$2&amp;"'!C25")</f>
        <v>На выходе из ОС</v>
      </c>
      <c r="D29" s="122"/>
      <c r="E29" s="87"/>
      <c r="F29" s="88"/>
      <c r="K29" s="58" t="str">
        <f ca="1">INDIRECT("'"&amp;$H$2&amp;"'!k30")</f>
        <v>Смесь сырого осадка и активного ила</v>
      </c>
    </row>
    <row r="30" spans="2:12" ht="15" customHeight="1" x14ac:dyDescent="0.2">
      <c r="B30" s="101" t="str">
        <f ca="1">INDIRECT("'"&amp;$H$2&amp;"'!B26")</f>
        <v>Жиры, мг/л</v>
      </c>
      <c r="C30" s="83" t="str">
        <f ca="1">INDIRECT("'"&amp;$H$2&amp;"'!C26")</f>
        <v>На входе в ОС</v>
      </c>
      <c r="D30" s="122"/>
      <c r="E30" s="87"/>
      <c r="F30" s="88"/>
      <c r="K30" s="58" t="str">
        <f ca="1">INDIRECT("'"&amp;$H$2&amp;"'!k31")</f>
        <v>Флотошлам (укажите тип производства)</v>
      </c>
    </row>
    <row r="31" spans="2:12" ht="15" customHeight="1" x14ac:dyDescent="0.2">
      <c r="B31" s="121"/>
      <c r="C31" s="83" t="str">
        <f ca="1">INDIRECT("'"&amp;$H$2&amp;"'!C27")</f>
        <v>После первичного отстаивания</v>
      </c>
      <c r="D31" s="122"/>
      <c r="E31" s="87"/>
      <c r="F31" s="88"/>
      <c r="K31" s="58" t="str">
        <f ca="1">INDIRECT("'"&amp;$H$2&amp;"'!k32")</f>
        <v>Промышленный шлам (укажите тип производства)</v>
      </c>
    </row>
    <row r="32" spans="2:12" ht="15" customHeight="1" x14ac:dyDescent="0.2">
      <c r="B32" s="121"/>
      <c r="C32" s="83" t="str">
        <f ca="1">INDIRECT("'"&amp;$H$2&amp;"'!C28")</f>
        <v>На выходе из ОС</v>
      </c>
      <c r="D32" s="122"/>
      <c r="E32" s="87"/>
      <c r="F32" s="88"/>
      <c r="K32" s="58" t="str">
        <f ca="1">INDIRECT("'"&amp;$H$2&amp;"'!k33")</f>
        <v>Другое (указать)</v>
      </c>
    </row>
    <row r="33" spans="2:11" ht="15" customHeight="1" x14ac:dyDescent="0.2">
      <c r="B33" s="140" t="str">
        <f ca="1">INDIRECT("'"&amp;$H$2&amp;"'!B29")</f>
        <v>Другое, мг/л</v>
      </c>
      <c r="C33" s="83" t="str">
        <f ca="1">INDIRECT("'"&amp;$H$2&amp;"'!C29")</f>
        <v>На входе в ОС</v>
      </c>
      <c r="D33" s="122"/>
      <c r="E33" s="87"/>
      <c r="F33" s="88"/>
      <c r="K33" s="62"/>
    </row>
    <row r="34" spans="2:11" ht="15" customHeight="1" x14ac:dyDescent="0.2">
      <c r="B34" s="140"/>
      <c r="C34" s="83" t="str">
        <f ca="1">INDIRECT("'"&amp;$H$2&amp;"'!C30")</f>
        <v>После первичного отстаивания</v>
      </c>
      <c r="D34" s="122"/>
      <c r="E34" s="87"/>
      <c r="F34" s="88"/>
    </row>
    <row r="35" spans="2:11" ht="15" customHeight="1" x14ac:dyDescent="0.2">
      <c r="B35" s="140"/>
      <c r="C35" s="83" t="str">
        <f ca="1">INDIRECT("'"&amp;$H$2&amp;"'!C31")</f>
        <v>На выходе из ОС</v>
      </c>
      <c r="D35" s="122"/>
      <c r="E35" s="87"/>
      <c r="F35" s="88"/>
    </row>
    <row r="36" spans="2:11" ht="60" customHeight="1" thickBot="1" x14ac:dyDescent="0.25">
      <c r="B36" s="136" t="str">
        <f ca="1">INDIRECT("'"&amp;$H$2&amp;"'!B32")</f>
        <v>Краткое описание процесса образования осадка</v>
      </c>
      <c r="C36" s="115"/>
      <c r="D36" s="137"/>
      <c r="E36" s="138"/>
      <c r="F36" s="139"/>
    </row>
    <row r="37" spans="2:11" ht="15" customHeight="1" x14ac:dyDescent="0.2">
      <c r="B37" s="119" t="str">
        <f ca="1">INDIRECT("'"&amp;$H$2&amp;"'!B33")</f>
        <v>Информация о планируемом месте установки оборудования</v>
      </c>
      <c r="C37" s="99"/>
      <c r="D37" s="99"/>
      <c r="E37" s="99"/>
      <c r="F37" s="100"/>
      <c r="K37" s="62"/>
    </row>
    <row r="38" spans="2:11" ht="15" customHeight="1" x14ac:dyDescent="0.2">
      <c r="B38" s="84" t="str">
        <f ca="1">INDIRECT("'"&amp;$H$2&amp;"'!B34")</f>
        <v>Размещение**</v>
      </c>
      <c r="C38" s="85"/>
      <c r="D38" s="77"/>
      <c r="E38" s="55" t="str">
        <f ca="1">INDIRECT("'"&amp;$H$2&amp;"'!e34")</f>
        <v>-</v>
      </c>
      <c r="F38" s="80"/>
      <c r="K38" s="62"/>
    </row>
    <row r="39" spans="2:11" ht="15.75" thickBot="1" x14ac:dyDescent="0.25">
      <c r="B39" s="136" t="str">
        <f ca="1">INDIRECT("'"&amp;$H$2&amp;"'!B35")</f>
        <v>-</v>
      </c>
      <c r="C39" s="115"/>
      <c r="D39" s="137"/>
      <c r="E39" s="138"/>
      <c r="F39" s="139"/>
    </row>
    <row r="40" spans="2:11" ht="15" customHeight="1" x14ac:dyDescent="0.2">
      <c r="B40" s="126" t="str">
        <f ca="1">INDIRECT("'"&amp;$H$2&amp;"'!B37")</f>
        <v>Другая ценная информация (наличие сопутсвующего оборудования (станции приготовления флокулянта, насосов осадка, флокулянта и промывной воды, компрессора, конвейера или системы отвода обезвоженного осадка), тип установленного ранее оборудования (для реконструируемых объектов) и т.п.</v>
      </c>
      <c r="C40" s="127"/>
      <c r="D40" s="130"/>
      <c r="E40" s="131"/>
      <c r="F40" s="132"/>
    </row>
    <row r="41" spans="2:11" ht="69.599999999999994" customHeight="1" thickBot="1" x14ac:dyDescent="0.25">
      <c r="B41" s="128"/>
      <c r="C41" s="129"/>
      <c r="D41" s="133"/>
      <c r="E41" s="134"/>
      <c r="F41" s="135"/>
    </row>
    <row r="42" spans="2:11" ht="24" customHeight="1" x14ac:dyDescent="0.2">
      <c r="B42" s="67" t="str">
        <f ca="1">INDIRECT("'"&amp;$H$2&amp;"'!B39")</f>
        <v>* Пожалуйста, прикрепите чертежи либо другую исходную информацию к данному опросному листу</v>
      </c>
      <c r="C42" s="68"/>
      <c r="D42" s="68"/>
      <c r="E42" s="68"/>
      <c r="F42" s="68"/>
    </row>
    <row r="43" spans="2:11" ht="17.45" customHeight="1" x14ac:dyDescent="0.2">
      <c r="B43" s="69" t="str">
        <f ca="1">INDIRECT("'"&amp;$H$2&amp;"'!B40")</f>
        <v>**Пожалуйста учтите, что наше оборудование обезвоживания не предназначено для эксплуатации при температуре ниже 0 ºС</v>
      </c>
      <c r="C43" s="70"/>
      <c r="D43" s="71"/>
      <c r="E43" s="71"/>
      <c r="F43" s="71"/>
    </row>
    <row r="44" spans="2:11" x14ac:dyDescent="0.2"/>
  </sheetData>
  <sheetProtection algorithmName="SHA-512" hashValue="arD0FiEkMg9j82xWbPSQtdLYtDeiOm8JhEZb1deuhWWgtgxAh6w+dTqHS6+E8HomfSwgFrwa+4payaGgr6N2ZA==" saltValue="v7r4SxvgHP9S8Y93IEqMJw==" spinCount="100000" sheet="1" objects="1" scenarios="1"/>
  <mergeCells count="54">
    <mergeCell ref="D33:F33"/>
    <mergeCell ref="D34:F34"/>
    <mergeCell ref="D35:F35"/>
    <mergeCell ref="B33:B35"/>
    <mergeCell ref="D27:F27"/>
    <mergeCell ref="D28:F28"/>
    <mergeCell ref="D29:F29"/>
    <mergeCell ref="D30:F30"/>
    <mergeCell ref="D31:F31"/>
    <mergeCell ref="D32:F32"/>
    <mergeCell ref="B27:B29"/>
    <mergeCell ref="B30:B32"/>
    <mergeCell ref="B40:C41"/>
    <mergeCell ref="D40:F41"/>
    <mergeCell ref="B36:C36"/>
    <mergeCell ref="D36:F36"/>
    <mergeCell ref="B37:F37"/>
    <mergeCell ref="B38:C38"/>
    <mergeCell ref="B39:C39"/>
    <mergeCell ref="D39:F39"/>
    <mergeCell ref="B21:B23"/>
    <mergeCell ref="D21:F21"/>
    <mergeCell ref="D22:F22"/>
    <mergeCell ref="D23:F23"/>
    <mergeCell ref="B24:B26"/>
    <mergeCell ref="D24:F24"/>
    <mergeCell ref="D25:F25"/>
    <mergeCell ref="D26:F26"/>
    <mergeCell ref="B17:C17"/>
    <mergeCell ref="D17:F17"/>
    <mergeCell ref="B18:F18"/>
    <mergeCell ref="B19:B20"/>
    <mergeCell ref="D19:F19"/>
    <mergeCell ref="D20:F20"/>
    <mergeCell ref="B16:C16"/>
    <mergeCell ref="D16:F16"/>
    <mergeCell ref="B1:F1"/>
    <mergeCell ref="B7:F7"/>
    <mergeCell ref="B8:B13"/>
    <mergeCell ref="D8:E8"/>
    <mergeCell ref="D9:F9"/>
    <mergeCell ref="D10:F10"/>
    <mergeCell ref="D11:F11"/>
    <mergeCell ref="D13:F13"/>
    <mergeCell ref="B2:F2"/>
    <mergeCell ref="E3:F3"/>
    <mergeCell ref="E4:F4"/>
    <mergeCell ref="E5:F5"/>
    <mergeCell ref="E6:F6"/>
    <mergeCell ref="D12:F12"/>
    <mergeCell ref="B14:C14"/>
    <mergeCell ref="D14:F14"/>
    <mergeCell ref="B15:C15"/>
    <mergeCell ref="D15:F15"/>
  </mergeCells>
  <dataValidations xWindow="829" yWindow="550" count="4">
    <dataValidation type="list" allowBlank="1" showInputMessage="1" showErrorMessage="1" sqref="D38" xr:uid="{00000000-0002-0000-0000-000000000000}">
      <formula1>Location</formula1>
    </dataValidation>
    <dataValidation type="list" allowBlank="1" showInputMessage="1" showErrorMessage="1" sqref="D16:F16" xr:uid="{00000000-0002-0000-0000-000001000000}">
      <formula1>$K$16:$K$19</formula1>
    </dataValidation>
    <dataValidation type="list" allowBlank="1" showInputMessage="1" showErrorMessage="1" sqref="D8:E8" xr:uid="{00000000-0002-0000-0000-000002000000}">
      <formula1>$K$27:$K$32</formula1>
    </dataValidation>
    <dataValidation type="list" allowBlank="1" showInputMessage="1" showErrorMessage="1" sqref="H2" xr:uid="{00000000-0002-0000-0000-000003000000}">
      <formula1>"ENG, FR, ES, US ENG, POL, RUS, UA"</formula1>
    </dataValidation>
  </dataValidation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56"/>
  <sheetViews>
    <sheetView zoomScale="85" zoomScaleNormal="85" workbookViewId="0">
      <selection activeCell="I22" sqref="I22"/>
    </sheetView>
  </sheetViews>
  <sheetFormatPr defaultColWidth="6" defaultRowHeight="14.25" x14ac:dyDescent="0.2"/>
  <cols>
    <col min="1" max="1" width="2" style="2" customWidth="1"/>
    <col min="2" max="2" width="22.7109375" style="13" customWidth="1"/>
    <col min="3" max="3" width="69.28515625" style="13" customWidth="1"/>
    <col min="4" max="4" width="11" style="13" customWidth="1"/>
    <col min="5" max="5" width="42.140625" style="13" customWidth="1"/>
    <col min="6" max="6" width="64.28515625" style="13" customWidth="1"/>
    <col min="7" max="7" width="2.7109375" style="2" customWidth="1"/>
    <col min="8" max="8" width="23.85546875" style="2" customWidth="1"/>
    <col min="9" max="9" width="6" style="2"/>
    <col min="10" max="16384" width="6" style="1"/>
  </cols>
  <sheetData>
    <row r="1" spans="2:15" ht="9" customHeight="1" x14ac:dyDescent="0.2"/>
    <row r="2" spans="2:15" s="2" customFormat="1" ht="15.75" thickBot="1" x14ac:dyDescent="0.25">
      <c r="B2" s="144" t="s">
        <v>36</v>
      </c>
      <c r="C2" s="145"/>
      <c r="D2" s="145"/>
      <c r="E2" s="145"/>
      <c r="F2" s="145"/>
      <c r="K2" s="1"/>
      <c r="L2" s="1"/>
    </row>
    <row r="3" spans="2:15" s="2" customFormat="1" ht="15.75" thickBot="1" x14ac:dyDescent="0.25">
      <c r="B3" s="146" t="s">
        <v>37</v>
      </c>
      <c r="C3" s="147"/>
      <c r="D3" s="148"/>
      <c r="E3" s="148"/>
      <c r="F3" s="149"/>
      <c r="K3" s="1" t="s">
        <v>140</v>
      </c>
      <c r="L3" s="1"/>
    </row>
    <row r="4" spans="2:15" ht="15" customHeight="1" x14ac:dyDescent="0.2">
      <c r="B4" s="150" t="s">
        <v>38</v>
      </c>
      <c r="C4" s="20" t="s">
        <v>0</v>
      </c>
      <c r="D4" s="153">
        <f>Dewatering!D8</f>
        <v>0</v>
      </c>
      <c r="E4" s="154"/>
      <c r="F4" s="30"/>
      <c r="H4" s="24" t="s">
        <v>40</v>
      </c>
      <c r="K4" s="48" t="s">
        <v>134</v>
      </c>
      <c r="O4" s="51" t="s">
        <v>137</v>
      </c>
    </row>
    <row r="5" spans="2:15" ht="15" customHeight="1" x14ac:dyDescent="0.2">
      <c r="B5" s="151"/>
      <c r="C5" s="21" t="s">
        <v>41</v>
      </c>
      <c r="D5" s="155"/>
      <c r="E5" s="156"/>
      <c r="F5" s="157"/>
      <c r="H5" s="25" t="s">
        <v>42</v>
      </c>
      <c r="K5" s="49" t="s">
        <v>135</v>
      </c>
      <c r="O5" s="52" t="s">
        <v>138</v>
      </c>
    </row>
    <row r="6" spans="2:15" ht="15" customHeight="1" x14ac:dyDescent="0.2">
      <c r="B6" s="151"/>
      <c r="C6" s="21" t="s">
        <v>43</v>
      </c>
      <c r="D6" s="158"/>
      <c r="E6" s="156"/>
      <c r="F6" s="157"/>
      <c r="K6" s="49" t="s">
        <v>136</v>
      </c>
      <c r="L6" s="31"/>
      <c r="O6" s="52" t="s">
        <v>132</v>
      </c>
    </row>
    <row r="7" spans="2:15" ht="15" customHeight="1" thickBot="1" x14ac:dyDescent="0.25">
      <c r="B7" s="151"/>
      <c r="C7" s="21" t="s">
        <v>164</v>
      </c>
      <c r="D7" s="29"/>
      <c r="E7" s="42"/>
      <c r="F7" s="43"/>
      <c r="K7" s="50" t="s">
        <v>82</v>
      </c>
      <c r="L7" s="31"/>
      <c r="O7" s="53" t="s">
        <v>139</v>
      </c>
    </row>
    <row r="8" spans="2:15" ht="15" customHeight="1" x14ac:dyDescent="0.2">
      <c r="B8" s="151"/>
      <c r="C8" s="21" t="s">
        <v>44</v>
      </c>
      <c r="D8" s="158"/>
      <c r="E8" s="156"/>
      <c r="F8" s="157"/>
      <c r="L8" s="31"/>
    </row>
    <row r="9" spans="2:15" ht="15" customHeight="1" x14ac:dyDescent="0.2">
      <c r="B9" s="152"/>
      <c r="C9" s="21" t="s">
        <v>45</v>
      </c>
      <c r="D9" s="155"/>
      <c r="E9" s="156"/>
      <c r="F9" s="157"/>
    </row>
    <row r="10" spans="2:15" ht="15" customHeight="1" x14ac:dyDescent="0.2">
      <c r="B10" s="159" t="s">
        <v>46</v>
      </c>
      <c r="C10" s="160"/>
      <c r="D10" s="158"/>
      <c r="E10" s="156"/>
      <c r="F10" s="157"/>
      <c r="L10" s="31"/>
    </row>
    <row r="11" spans="2:15" ht="15" customHeight="1" x14ac:dyDescent="0.2">
      <c r="B11" s="161" t="s">
        <v>47</v>
      </c>
      <c r="C11" s="160"/>
      <c r="D11" s="155"/>
      <c r="E11" s="156"/>
      <c r="F11" s="157"/>
      <c r="L11" s="31"/>
    </row>
    <row r="12" spans="2:15" ht="30" customHeight="1" x14ac:dyDescent="0.2">
      <c r="B12" s="162" t="s">
        <v>48</v>
      </c>
      <c r="C12" s="163"/>
      <c r="D12" s="164"/>
      <c r="E12" s="156"/>
      <c r="F12" s="157"/>
    </row>
    <row r="13" spans="2:15" ht="15" customHeight="1" thickBot="1" x14ac:dyDescent="0.25">
      <c r="B13" s="165" t="s">
        <v>49</v>
      </c>
      <c r="C13" s="166"/>
      <c r="D13" s="167"/>
      <c r="E13" s="168"/>
      <c r="F13" s="169"/>
    </row>
    <row r="14" spans="2:15" ht="15" customHeight="1" thickBot="1" x14ac:dyDescent="0.3">
      <c r="B14" s="170" t="s">
        <v>50</v>
      </c>
      <c r="C14" s="171"/>
      <c r="D14" s="171"/>
      <c r="E14" s="171"/>
      <c r="F14" s="172"/>
      <c r="K14" s="32" t="s">
        <v>2</v>
      </c>
      <c r="L14" s="1" t="s">
        <v>53</v>
      </c>
    </row>
    <row r="15" spans="2:15" ht="15" customHeight="1" x14ac:dyDescent="0.2">
      <c r="B15" s="173" t="s">
        <v>51</v>
      </c>
      <c r="C15" s="22" t="s">
        <v>52</v>
      </c>
      <c r="D15" s="155"/>
      <c r="E15" s="156"/>
      <c r="F15" s="157"/>
      <c r="L15" s="1" t="s">
        <v>55</v>
      </c>
    </row>
    <row r="16" spans="2:15" ht="15" customHeight="1" x14ac:dyDescent="0.25">
      <c r="B16" s="143"/>
      <c r="C16" s="21" t="s">
        <v>54</v>
      </c>
      <c r="D16" s="158"/>
      <c r="E16" s="156"/>
      <c r="F16" s="157"/>
      <c r="K16" s="32" t="s">
        <v>125</v>
      </c>
    </row>
    <row r="17" spans="2:23" ht="15" customHeight="1" x14ac:dyDescent="0.2">
      <c r="B17" s="174" t="s">
        <v>157</v>
      </c>
      <c r="C17" s="21" t="s">
        <v>56</v>
      </c>
      <c r="D17" s="155"/>
      <c r="E17" s="156"/>
      <c r="F17" s="157"/>
      <c r="K17" s="1" t="s">
        <v>58</v>
      </c>
    </row>
    <row r="18" spans="2:23" ht="15" customHeight="1" x14ac:dyDescent="0.2">
      <c r="B18" s="175"/>
      <c r="C18" s="21" t="str">
        <f>IF(D4="Флотошлам (укажите тип производства)","После флотатора","После первичного отстаивания")</f>
        <v>После первичного отстаивания</v>
      </c>
      <c r="D18" s="158"/>
      <c r="E18" s="156"/>
      <c r="F18" s="157"/>
      <c r="K18" s="1" t="s">
        <v>60</v>
      </c>
    </row>
    <row r="19" spans="2:23" ht="15" customHeight="1" x14ac:dyDescent="0.2">
      <c r="B19" s="176"/>
      <c r="C19" s="19" t="s">
        <v>59</v>
      </c>
      <c r="D19" s="158"/>
      <c r="E19" s="156"/>
      <c r="F19" s="157"/>
      <c r="K19" s="1" t="s">
        <v>303</v>
      </c>
    </row>
    <row r="20" spans="2:23" ht="15" customHeight="1" x14ac:dyDescent="0.2">
      <c r="B20" s="177" t="s">
        <v>156</v>
      </c>
      <c r="C20" s="21" t="s">
        <v>56</v>
      </c>
      <c r="D20" s="155"/>
      <c r="E20" s="156"/>
      <c r="F20" s="157"/>
      <c r="K20" s="1" t="s">
        <v>61</v>
      </c>
    </row>
    <row r="21" spans="2:23" ht="15" customHeight="1" x14ac:dyDescent="0.25">
      <c r="B21" s="142"/>
      <c r="C21" s="21" t="str">
        <f>IF(D4="Флотошлам (укажите тип производства)","После флотатора","После первичного отстаивания")</f>
        <v>После первичного отстаивания</v>
      </c>
      <c r="D21" s="158"/>
      <c r="E21" s="156"/>
      <c r="F21" s="157"/>
      <c r="K21" s="32"/>
    </row>
    <row r="22" spans="2:23" ht="15" customHeight="1" x14ac:dyDescent="0.25">
      <c r="B22" s="143"/>
      <c r="C22" s="19" t="s">
        <v>59</v>
      </c>
      <c r="D22" s="155"/>
      <c r="E22" s="156"/>
      <c r="F22" s="157"/>
      <c r="K22" s="32"/>
    </row>
    <row r="23" spans="2:23" ht="15" customHeight="1" x14ac:dyDescent="0.25">
      <c r="B23" s="141" t="s">
        <v>154</v>
      </c>
      <c r="C23" s="21" t="s">
        <v>56</v>
      </c>
      <c r="D23" s="41"/>
      <c r="E23" s="42"/>
      <c r="F23" s="43"/>
      <c r="K23" s="32"/>
    </row>
    <row r="24" spans="2:23" ht="15" customHeight="1" x14ac:dyDescent="0.25">
      <c r="B24" s="142"/>
      <c r="C24" s="21" t="str">
        <f>IF(D4="Флотошлам (укажите тип производства)","После флотатора","После первичного отстаивания")</f>
        <v>После первичного отстаивания</v>
      </c>
      <c r="D24" s="41"/>
      <c r="E24" s="42"/>
      <c r="F24" s="43"/>
      <c r="K24" s="32"/>
    </row>
    <row r="25" spans="2:23" ht="15" customHeight="1" x14ac:dyDescent="0.25">
      <c r="B25" s="143"/>
      <c r="C25" s="19" t="s">
        <v>59</v>
      </c>
      <c r="D25" s="41"/>
      <c r="E25" s="42"/>
      <c r="F25" s="43"/>
      <c r="K25" s="32"/>
    </row>
    <row r="26" spans="2:23" ht="15" customHeight="1" x14ac:dyDescent="0.25">
      <c r="B26" s="141" t="s">
        <v>80</v>
      </c>
      <c r="C26" s="21" t="s">
        <v>56</v>
      </c>
      <c r="D26" s="41"/>
      <c r="E26" s="42"/>
      <c r="F26" s="43"/>
      <c r="K26" s="32" t="s">
        <v>126</v>
      </c>
    </row>
    <row r="27" spans="2:23" ht="15" customHeight="1" x14ac:dyDescent="0.25">
      <c r="B27" s="142"/>
      <c r="C27" s="21" t="str">
        <f>IF(D4="Флотошлам (укажите тип производства)","После флотатора","После первичного отстаивания")</f>
        <v>После первичного отстаивания</v>
      </c>
      <c r="D27" s="41"/>
      <c r="E27" s="42"/>
      <c r="F27" s="43"/>
      <c r="K27" s="32" t="s">
        <v>124</v>
      </c>
    </row>
    <row r="28" spans="2:23" ht="15" customHeight="1" x14ac:dyDescent="0.2">
      <c r="B28" s="143"/>
      <c r="C28" s="19" t="s">
        <v>59</v>
      </c>
      <c r="D28" s="41"/>
      <c r="E28" s="42"/>
      <c r="F28" s="43"/>
      <c r="K28" s="1" t="s">
        <v>62</v>
      </c>
      <c r="M28" s="2"/>
      <c r="N28" s="2"/>
      <c r="O28" s="2"/>
      <c r="P28" s="2"/>
      <c r="Q28" s="2"/>
      <c r="R28" s="2"/>
      <c r="S28" s="2"/>
      <c r="T28" s="2"/>
      <c r="U28" s="2"/>
      <c r="V28" s="2"/>
      <c r="W28" s="2"/>
    </row>
    <row r="29" spans="2:23" s="2" customFormat="1" ht="15" customHeight="1" x14ac:dyDescent="0.2">
      <c r="B29" s="188" t="s">
        <v>81</v>
      </c>
      <c r="C29" s="21" t="s">
        <v>56</v>
      </c>
      <c r="D29" s="158"/>
      <c r="E29" s="156"/>
      <c r="F29" s="157"/>
      <c r="K29" s="1" t="s">
        <v>63</v>
      </c>
      <c r="L29" s="1"/>
      <c r="M29" s="1"/>
      <c r="N29" s="1"/>
      <c r="O29" s="1"/>
      <c r="P29" s="1"/>
      <c r="Q29" s="1"/>
      <c r="R29" s="1"/>
      <c r="S29" s="1"/>
      <c r="T29" s="1"/>
      <c r="U29" s="1"/>
      <c r="V29" s="1"/>
      <c r="W29" s="1"/>
    </row>
    <row r="30" spans="2:23" ht="15" customHeight="1" x14ac:dyDescent="0.2">
      <c r="B30" s="142"/>
      <c r="C30" s="21" t="str">
        <f>IF(D4="Флотошлам (укажите тип производства)","После флотатора","После первичного отстаивания")</f>
        <v>После первичного отстаивания</v>
      </c>
      <c r="D30" s="158"/>
      <c r="E30" s="156"/>
      <c r="F30" s="157"/>
      <c r="K30" s="1" t="s">
        <v>64</v>
      </c>
    </row>
    <row r="31" spans="2:23" ht="15" customHeight="1" x14ac:dyDescent="0.2">
      <c r="B31" s="143"/>
      <c r="C31" s="19" t="s">
        <v>59</v>
      </c>
      <c r="D31" s="158"/>
      <c r="E31" s="156"/>
      <c r="F31" s="157"/>
      <c r="K31" s="1" t="s">
        <v>66</v>
      </c>
    </row>
    <row r="32" spans="2:23" ht="30" customHeight="1" thickBot="1" x14ac:dyDescent="0.25">
      <c r="B32" s="189" t="s">
        <v>65</v>
      </c>
      <c r="C32" s="166"/>
      <c r="D32" s="190"/>
      <c r="E32" s="168"/>
      <c r="F32" s="169"/>
      <c r="K32" s="1" t="s">
        <v>39</v>
      </c>
    </row>
    <row r="33" spans="2:11" ht="15" customHeight="1" thickBot="1" x14ac:dyDescent="0.25">
      <c r="B33" s="170" t="s">
        <v>67</v>
      </c>
      <c r="C33" s="171"/>
      <c r="D33" s="171"/>
      <c r="E33" s="171"/>
      <c r="F33" s="172"/>
      <c r="K33" s="1" t="s">
        <v>1</v>
      </c>
    </row>
    <row r="34" spans="2:11" ht="15" customHeight="1" x14ac:dyDescent="0.2">
      <c r="B34" s="191" t="s">
        <v>70</v>
      </c>
      <c r="C34" s="192"/>
      <c r="D34" s="33">
        <f>Dewatering!D38</f>
        <v>0</v>
      </c>
      <c r="E34" s="26" t="str">
        <f>IF(D34="Снаружи", "Температура окружающей среды, ºC", "-")</f>
        <v>-</v>
      </c>
      <c r="F34" s="30"/>
      <c r="K34" s="31"/>
    </row>
    <row r="35" spans="2:11" ht="15" customHeight="1" thickBot="1" x14ac:dyDescent="0.25">
      <c r="B35" s="136" t="str">
        <f>IF(D34="Внутри", "Размеры здания для обезвоживания (Д*Ш*В), м", "-")</f>
        <v>-</v>
      </c>
      <c r="C35" s="115"/>
      <c r="D35" s="190"/>
      <c r="E35" s="168"/>
      <c r="F35" s="169"/>
    </row>
    <row r="36" spans="2:11" ht="15" customHeight="1" thickBot="1" x14ac:dyDescent="0.25">
      <c r="B36" s="193"/>
      <c r="C36" s="171"/>
      <c r="D36" s="171"/>
      <c r="E36" s="171"/>
      <c r="F36" s="172"/>
    </row>
    <row r="37" spans="2:11" ht="15" customHeight="1" x14ac:dyDescent="0.2">
      <c r="B37" s="178" t="s">
        <v>68</v>
      </c>
      <c r="C37" s="179"/>
      <c r="D37" s="182"/>
      <c r="E37" s="183"/>
      <c r="F37" s="184"/>
    </row>
    <row r="38" spans="2:11" ht="60" customHeight="1" thickBot="1" x14ac:dyDescent="0.25">
      <c r="B38" s="180"/>
      <c r="C38" s="181"/>
      <c r="D38" s="185"/>
      <c r="E38" s="186"/>
      <c r="F38" s="187"/>
      <c r="K38" s="31"/>
    </row>
    <row r="39" spans="2:11" ht="15" customHeight="1" x14ac:dyDescent="0.2">
      <c r="B39" s="23" t="s">
        <v>69</v>
      </c>
      <c r="C39" s="15"/>
      <c r="D39" s="15"/>
      <c r="E39" s="15"/>
      <c r="F39" s="15"/>
      <c r="K39" s="31"/>
    </row>
    <row r="40" spans="2:11" ht="15" customHeight="1" x14ac:dyDescent="0.2">
      <c r="B40" s="17" t="s">
        <v>155</v>
      </c>
      <c r="C40" s="17"/>
      <c r="D40" s="16"/>
      <c r="E40" s="16"/>
      <c r="F40" s="16"/>
      <c r="K40" s="31"/>
    </row>
    <row r="41" spans="2:11" ht="15" customHeight="1" x14ac:dyDescent="0.2">
      <c r="B41" s="11"/>
      <c r="K41" s="31"/>
    </row>
    <row r="42" spans="2:11" ht="15" customHeight="1" x14ac:dyDescent="0.2">
      <c r="C42" s="17"/>
      <c r="D42" s="11"/>
      <c r="E42" s="17"/>
      <c r="F42" s="17"/>
      <c r="K42" s="31"/>
    </row>
    <row r="43" spans="2:11" ht="15" customHeight="1" x14ac:dyDescent="0.2">
      <c r="B43" s="17"/>
      <c r="C43" s="17"/>
      <c r="D43" s="18"/>
      <c r="E43" s="17"/>
      <c r="F43" s="17"/>
      <c r="K43" s="31"/>
    </row>
    <row r="44" spans="2:11" ht="15" customHeight="1" x14ac:dyDescent="0.2">
      <c r="C44" s="17"/>
      <c r="D44" s="11"/>
      <c r="E44" s="11"/>
      <c r="F44" s="17"/>
      <c r="K44" s="31"/>
    </row>
    <row r="45" spans="2:11" ht="15" customHeight="1" x14ac:dyDescent="0.2">
      <c r="B45" s="11"/>
      <c r="C45" s="17"/>
      <c r="D45" s="17"/>
      <c r="E45" s="17"/>
      <c r="F45" s="17"/>
    </row>
    <row r="46" spans="2:11" x14ac:dyDescent="0.2">
      <c r="C46" s="17"/>
      <c r="D46" s="11"/>
      <c r="E46" s="17"/>
      <c r="F46" s="17"/>
    </row>
    <row r="47" spans="2:11" x14ac:dyDescent="0.2">
      <c r="B47" s="17"/>
      <c r="D47" s="11"/>
      <c r="E47" s="17"/>
      <c r="F47" s="17"/>
    </row>
    <row r="48" spans="2:11" x14ac:dyDescent="0.2">
      <c r="C48" s="17"/>
      <c r="D48" s="17"/>
      <c r="E48" s="17"/>
      <c r="F48" s="17"/>
    </row>
    <row r="49" spans="2:11" ht="15" customHeight="1" x14ac:dyDescent="0.2">
      <c r="C49" s="17"/>
      <c r="D49" s="12"/>
      <c r="E49" s="16"/>
      <c r="F49" s="16"/>
    </row>
    <row r="50" spans="2:11" ht="15" customHeight="1" x14ac:dyDescent="0.2">
      <c r="B50" s="17"/>
      <c r="C50" s="17"/>
      <c r="D50" s="16"/>
      <c r="E50" s="16"/>
      <c r="F50" s="16"/>
    </row>
    <row r="51" spans="2:11" x14ac:dyDescent="0.2">
      <c r="B51" s="11"/>
    </row>
    <row r="56" spans="2:11" x14ac:dyDescent="0.2">
      <c r="K56" s="34"/>
    </row>
  </sheetData>
  <mergeCells count="43">
    <mergeCell ref="B37:C38"/>
    <mergeCell ref="D37:F38"/>
    <mergeCell ref="B29:B31"/>
    <mergeCell ref="D29:F29"/>
    <mergeCell ref="D30:F30"/>
    <mergeCell ref="D31:F31"/>
    <mergeCell ref="B32:C32"/>
    <mergeCell ref="D32:F32"/>
    <mergeCell ref="B33:F33"/>
    <mergeCell ref="B34:C34"/>
    <mergeCell ref="B35:C35"/>
    <mergeCell ref="D35:F35"/>
    <mergeCell ref="B36:F36"/>
    <mergeCell ref="B17:B19"/>
    <mergeCell ref="D17:F17"/>
    <mergeCell ref="D18:F18"/>
    <mergeCell ref="D19:F19"/>
    <mergeCell ref="B20:B22"/>
    <mergeCell ref="D20:F20"/>
    <mergeCell ref="D21:F21"/>
    <mergeCell ref="D22:F22"/>
    <mergeCell ref="B13:C13"/>
    <mergeCell ref="D13:F13"/>
    <mergeCell ref="B14:F14"/>
    <mergeCell ref="B15:B16"/>
    <mergeCell ref="D15:F15"/>
    <mergeCell ref="D16:F16"/>
    <mergeCell ref="B23:B25"/>
    <mergeCell ref="B26:B28"/>
    <mergeCell ref="B2:F2"/>
    <mergeCell ref="B3:F3"/>
    <mergeCell ref="B4:B9"/>
    <mergeCell ref="D4:E4"/>
    <mergeCell ref="D5:F5"/>
    <mergeCell ref="D6:F6"/>
    <mergeCell ref="D8:F8"/>
    <mergeCell ref="D9:F9"/>
    <mergeCell ref="B10:C10"/>
    <mergeCell ref="D10:F10"/>
    <mergeCell ref="B11:C11"/>
    <mergeCell ref="D11:F11"/>
    <mergeCell ref="B12:C12"/>
    <mergeCell ref="D12:F12"/>
  </mergeCells>
  <dataValidations xWindow="365" yWindow="604" count="4">
    <dataValidation allowBlank="1" showErrorMessage="1" promptTitle="Выбор расположения" prompt="Выберите из выпадающего списка" sqref="D34" xr:uid="{00000000-0002-0000-0100-000000000000}"/>
    <dataValidation type="list" allowBlank="1" showInputMessage="1" showErrorMessage="1" sqref="D44" xr:uid="{00000000-0002-0000-0100-000001000000}">
      <formula1>Material</formula1>
    </dataValidation>
    <dataValidation type="list" allowBlank="1" showInputMessage="1" showErrorMessage="1" promptTitle="Тип оборудования" prompt="Выберите из выпадающего списка_x000a_" sqref="D12:F12" xr:uid="{00000000-0002-0000-0100-000002000000}">
      <formula1>$K$17:$K$20</formula1>
    </dataValidation>
    <dataValidation allowBlank="1" showErrorMessage="1" promptTitle="Тип осадка" prompt="Выберите из выпадающего списка" sqref="D4:E4" xr:uid="{00000000-0002-0000-0100-000003000000}"/>
  </dataValidation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67"/>
  <sheetViews>
    <sheetView zoomScale="75" zoomScaleNormal="75" workbookViewId="0">
      <selection activeCell="B13" sqref="B13:C13"/>
    </sheetView>
  </sheetViews>
  <sheetFormatPr defaultColWidth="2.140625" defaultRowHeight="9.9499999999999993" customHeight="1" x14ac:dyDescent="0.2"/>
  <cols>
    <col min="1" max="1" width="2" style="2" customWidth="1"/>
    <col min="2" max="2" width="22.7109375" style="13" customWidth="1"/>
    <col min="3" max="3" width="34.85546875" style="13" customWidth="1"/>
    <col min="4" max="4" width="23.140625" style="13" customWidth="1"/>
    <col min="5" max="5" width="23" style="13" customWidth="1"/>
    <col min="6" max="6" width="70.28515625" style="13" customWidth="1"/>
    <col min="7" max="7" width="3.7109375" style="2" customWidth="1"/>
    <col min="8" max="9" width="10.7109375" style="2" customWidth="1"/>
    <col min="10" max="11" width="10.7109375" style="1" customWidth="1"/>
    <col min="12" max="12" width="5" style="1" customWidth="1"/>
    <col min="13" max="13" width="3.28515625" style="1" customWidth="1"/>
    <col min="14" max="14" width="3.7109375" style="1" customWidth="1"/>
    <col min="15" max="15" width="17.7109375" style="1" customWidth="1"/>
    <col min="16" max="16" width="19.7109375" style="1" customWidth="1"/>
    <col min="17" max="17" width="24.28515625" style="1" customWidth="1"/>
    <col min="18" max="27" width="10.7109375" style="1" customWidth="1"/>
    <col min="28" max="16384" width="2.140625" style="1"/>
  </cols>
  <sheetData>
    <row r="1" spans="2:17" ht="9" customHeight="1" x14ac:dyDescent="0.2"/>
    <row r="2" spans="2:17" s="2" customFormat="1" ht="15.75" thickBot="1" x14ac:dyDescent="0.25">
      <c r="B2" s="144" t="s">
        <v>9</v>
      </c>
      <c r="C2" s="145"/>
      <c r="D2" s="145"/>
      <c r="E2" s="145"/>
      <c r="F2" s="145"/>
    </row>
    <row r="3" spans="2:17" s="2" customFormat="1" ht="15.75" thickBot="1" x14ac:dyDescent="0.25">
      <c r="B3" s="146" t="s">
        <v>24</v>
      </c>
      <c r="C3" s="147"/>
      <c r="D3" s="148"/>
      <c r="E3" s="148"/>
      <c r="F3" s="149"/>
      <c r="K3" s="2" t="s">
        <v>127</v>
      </c>
    </row>
    <row r="4" spans="2:17" ht="15" customHeight="1" thickBot="1" x14ac:dyDescent="0.25">
      <c r="B4" s="150" t="s">
        <v>163</v>
      </c>
      <c r="C4" s="20" t="s">
        <v>8</v>
      </c>
      <c r="D4" s="153">
        <f>Dewatering!D8</f>
        <v>0</v>
      </c>
      <c r="E4" s="213"/>
      <c r="F4" s="14"/>
      <c r="H4" s="24" t="s">
        <v>32</v>
      </c>
      <c r="K4" s="48" t="s">
        <v>128</v>
      </c>
      <c r="O4" s="51" t="s">
        <v>159</v>
      </c>
    </row>
    <row r="5" spans="2:17" ht="15" customHeight="1" thickBot="1" x14ac:dyDescent="0.25">
      <c r="B5" s="151"/>
      <c r="C5" s="21" t="s">
        <v>31</v>
      </c>
      <c r="D5" s="202"/>
      <c r="E5" s="203"/>
      <c r="F5" s="204"/>
      <c r="H5" s="25" t="s">
        <v>33</v>
      </c>
      <c r="K5" s="49" t="s">
        <v>130</v>
      </c>
      <c r="L5" s="2"/>
      <c r="M5" s="2"/>
      <c r="N5" s="2"/>
      <c r="O5" s="52" t="s">
        <v>141</v>
      </c>
      <c r="P5" s="3"/>
      <c r="Q5" s="3"/>
    </row>
    <row r="6" spans="2:17" ht="15" customHeight="1" thickBot="1" x14ac:dyDescent="0.25">
      <c r="B6" s="151"/>
      <c r="C6" s="21" t="s">
        <v>166</v>
      </c>
      <c r="D6" s="158"/>
      <c r="E6" s="203"/>
      <c r="F6" s="204"/>
      <c r="K6" s="49" t="s">
        <v>129</v>
      </c>
      <c r="L6" s="2"/>
      <c r="M6" s="39"/>
      <c r="N6" s="39"/>
      <c r="O6" s="52" t="s">
        <v>132</v>
      </c>
      <c r="P6" s="3"/>
      <c r="Q6" s="3"/>
    </row>
    <row r="7" spans="2:17" ht="15" customHeight="1" thickBot="1" x14ac:dyDescent="0.25">
      <c r="B7" s="151"/>
      <c r="C7" s="21" t="s">
        <v>165</v>
      </c>
      <c r="D7" s="29"/>
      <c r="E7" s="27"/>
      <c r="F7" s="28"/>
      <c r="K7" s="50" t="s">
        <v>131</v>
      </c>
      <c r="L7" s="2"/>
      <c r="M7" s="39"/>
      <c r="N7" s="39"/>
      <c r="O7" s="53" t="s">
        <v>133</v>
      </c>
      <c r="P7" s="3"/>
      <c r="Q7" s="3"/>
    </row>
    <row r="8" spans="2:17" ht="15" customHeight="1" thickBot="1" x14ac:dyDescent="0.25">
      <c r="B8" s="151"/>
      <c r="C8" s="35" t="s">
        <v>82</v>
      </c>
      <c r="D8" s="29"/>
      <c r="E8" s="27"/>
      <c r="F8" s="28"/>
      <c r="L8" s="2"/>
      <c r="M8" s="39"/>
      <c r="N8" s="39"/>
      <c r="O8" s="2"/>
      <c r="P8" s="3"/>
      <c r="Q8" s="3"/>
    </row>
    <row r="9" spans="2:17" ht="15" customHeight="1" thickBot="1" x14ac:dyDescent="0.25">
      <c r="B9" s="152"/>
      <c r="C9" s="21" t="s">
        <v>6</v>
      </c>
      <c r="D9" s="202"/>
      <c r="E9" s="203"/>
      <c r="F9" s="204"/>
      <c r="L9" s="2"/>
      <c r="M9" s="2"/>
      <c r="N9" s="39"/>
      <c r="O9" s="2"/>
      <c r="P9" s="3"/>
      <c r="Q9" s="3"/>
    </row>
    <row r="10" spans="2:17" ht="15" customHeight="1" thickBot="1" x14ac:dyDescent="0.25">
      <c r="B10" s="159" t="s">
        <v>29</v>
      </c>
      <c r="C10" s="160"/>
      <c r="D10" s="158"/>
      <c r="E10" s="203"/>
      <c r="F10" s="204"/>
      <c r="L10" s="2"/>
      <c r="M10" s="39"/>
      <c r="N10" s="39"/>
      <c r="O10" s="2"/>
      <c r="P10" s="3"/>
      <c r="Q10" s="3"/>
    </row>
    <row r="11" spans="2:17" ht="15" customHeight="1" thickBot="1" x14ac:dyDescent="0.25">
      <c r="B11" s="161" t="s">
        <v>28</v>
      </c>
      <c r="C11" s="160"/>
      <c r="D11" s="202"/>
      <c r="E11" s="203"/>
      <c r="F11" s="204"/>
      <c r="L11" s="2"/>
      <c r="M11" s="39"/>
      <c r="N11" s="39"/>
      <c r="O11" s="2"/>
      <c r="P11" s="3"/>
      <c r="Q11" s="3"/>
    </row>
    <row r="12" spans="2:17" ht="15" customHeight="1" thickBot="1" x14ac:dyDescent="0.25">
      <c r="B12" s="212" t="s">
        <v>73</v>
      </c>
      <c r="C12" s="160"/>
      <c r="D12" s="214">
        <f>Dewatering!D16</f>
        <v>0</v>
      </c>
      <c r="E12" s="203"/>
      <c r="F12" s="204"/>
      <c r="L12" s="2"/>
      <c r="M12" s="39"/>
      <c r="N12" s="39"/>
      <c r="O12" s="2"/>
      <c r="P12" s="3"/>
      <c r="Q12" s="3"/>
    </row>
    <row r="13" spans="2:17" ht="15" customHeight="1" thickBot="1" x14ac:dyDescent="0.25">
      <c r="B13" s="165" t="s">
        <v>27</v>
      </c>
      <c r="C13" s="166"/>
      <c r="D13" s="208"/>
      <c r="E13" s="209"/>
      <c r="F13" s="210"/>
      <c r="L13" s="2"/>
      <c r="M13" s="2"/>
      <c r="N13" s="2"/>
      <c r="O13" s="2"/>
      <c r="P13" s="3"/>
      <c r="Q13" s="3"/>
    </row>
    <row r="14" spans="2:17" ht="15" customHeight="1" thickBot="1" x14ac:dyDescent="0.3">
      <c r="B14" s="170" t="s">
        <v>16</v>
      </c>
      <c r="C14" s="171"/>
      <c r="D14" s="171"/>
      <c r="E14" s="171"/>
      <c r="F14" s="172"/>
      <c r="K14" s="32" t="s">
        <v>2</v>
      </c>
      <c r="L14" s="2" t="s">
        <v>4</v>
      </c>
      <c r="M14" s="2"/>
      <c r="N14" s="2"/>
      <c r="O14" s="2"/>
      <c r="P14" s="3"/>
      <c r="Q14" s="3"/>
    </row>
    <row r="15" spans="2:17" ht="15" customHeight="1" thickBot="1" x14ac:dyDescent="0.25">
      <c r="B15" s="211" t="s">
        <v>25</v>
      </c>
      <c r="C15" s="22" t="s">
        <v>17</v>
      </c>
      <c r="D15" s="202"/>
      <c r="E15" s="203"/>
      <c r="F15" s="204"/>
      <c r="L15" s="2" t="s">
        <v>3</v>
      </c>
      <c r="M15" s="2"/>
      <c r="N15" s="2"/>
      <c r="O15" s="2"/>
      <c r="P15" s="3"/>
      <c r="Q15" s="3"/>
    </row>
    <row r="16" spans="2:17" ht="15" customHeight="1" thickBot="1" x14ac:dyDescent="0.25">
      <c r="B16" s="152"/>
      <c r="C16" s="21" t="s">
        <v>18</v>
      </c>
      <c r="D16" s="205"/>
      <c r="E16" s="203"/>
      <c r="F16" s="204"/>
      <c r="L16" s="2"/>
      <c r="M16" s="2"/>
      <c r="N16" s="2"/>
      <c r="O16" s="2"/>
      <c r="P16" s="3"/>
      <c r="Q16" s="3"/>
    </row>
    <row r="17" spans="2:19" ht="15" customHeight="1" thickBot="1" x14ac:dyDescent="0.25">
      <c r="B17" s="206" t="s">
        <v>160</v>
      </c>
      <c r="C17" s="21" t="s">
        <v>20</v>
      </c>
      <c r="D17" s="202"/>
      <c r="E17" s="203"/>
      <c r="F17" s="204"/>
      <c r="K17" s="1" t="s">
        <v>35</v>
      </c>
      <c r="L17" s="2"/>
      <c r="M17" s="2"/>
      <c r="N17" s="2"/>
      <c r="O17" s="2"/>
      <c r="P17" s="3"/>
      <c r="Q17" s="3"/>
    </row>
    <row r="18" spans="2:19" ht="15" customHeight="1" thickBot="1" x14ac:dyDescent="0.25">
      <c r="B18" s="151"/>
      <c r="C18" s="21" t="str">
        <f>IF(D4="DAF sludge (indicate type of industry)","After DAF units","After primary clarifiers")</f>
        <v>After primary clarifiers</v>
      </c>
      <c r="D18" s="205"/>
      <c r="E18" s="203"/>
      <c r="F18" s="204"/>
      <c r="K18" s="1" t="s">
        <v>10</v>
      </c>
      <c r="L18" s="2"/>
      <c r="M18" s="2"/>
      <c r="N18" s="2"/>
      <c r="O18" s="2"/>
      <c r="P18" s="3"/>
      <c r="Q18" s="3"/>
    </row>
    <row r="19" spans="2:19" ht="15" customHeight="1" thickBot="1" x14ac:dyDescent="0.25">
      <c r="B19" s="152"/>
      <c r="C19" s="19" t="s">
        <v>19</v>
      </c>
      <c r="D19" s="205"/>
      <c r="E19" s="203"/>
      <c r="F19" s="204"/>
      <c r="K19" s="1" t="s">
        <v>26</v>
      </c>
      <c r="L19" s="2"/>
      <c r="M19" s="2"/>
      <c r="N19" s="2"/>
      <c r="O19" s="2"/>
      <c r="P19" s="3"/>
      <c r="Q19" s="3"/>
    </row>
    <row r="20" spans="2:19" ht="15" customHeight="1" thickBot="1" x14ac:dyDescent="0.25">
      <c r="B20" s="206" t="s">
        <v>21</v>
      </c>
      <c r="C20" s="21" t="s">
        <v>20</v>
      </c>
      <c r="D20" s="202"/>
      <c r="E20" s="203"/>
      <c r="F20" s="204"/>
      <c r="K20" s="1" t="s">
        <v>11</v>
      </c>
      <c r="L20" s="2"/>
      <c r="M20" s="2"/>
      <c r="N20" s="2"/>
      <c r="O20" s="2"/>
      <c r="P20" s="3"/>
      <c r="Q20" s="3"/>
    </row>
    <row r="21" spans="2:19" ht="15" customHeight="1" thickBot="1" x14ac:dyDescent="0.3">
      <c r="B21" s="151"/>
      <c r="C21" s="21" t="str">
        <f>IF(D4="DAF sludge (indicate type of industry)","After DAF units","After primary clarifiers")</f>
        <v>After primary clarifiers</v>
      </c>
      <c r="D21" s="158"/>
      <c r="E21" s="203"/>
      <c r="F21" s="204"/>
      <c r="K21" s="40" t="s">
        <v>8</v>
      </c>
      <c r="L21" s="2"/>
      <c r="M21" s="2"/>
      <c r="N21" s="2"/>
      <c r="O21" s="2"/>
      <c r="P21" s="3"/>
      <c r="Q21" s="3"/>
    </row>
    <row r="22" spans="2:19" ht="15" customHeight="1" thickBot="1" x14ac:dyDescent="0.3">
      <c r="B22" s="152"/>
      <c r="C22" s="19" t="s">
        <v>19</v>
      </c>
      <c r="D22" s="155"/>
      <c r="E22" s="203"/>
      <c r="F22" s="204"/>
      <c r="K22" s="40"/>
      <c r="L22" s="2"/>
      <c r="M22" s="2"/>
      <c r="N22" s="2"/>
      <c r="O22" s="2"/>
      <c r="P22" s="3"/>
      <c r="Q22" s="3"/>
    </row>
    <row r="23" spans="2:19" ht="15" customHeight="1" thickBot="1" x14ac:dyDescent="0.3">
      <c r="B23" s="206" t="s">
        <v>152</v>
      </c>
      <c r="C23" s="21" t="s">
        <v>20</v>
      </c>
      <c r="D23" s="41"/>
      <c r="E23" s="27"/>
      <c r="F23" s="28"/>
      <c r="K23" s="40"/>
      <c r="L23" s="2"/>
      <c r="M23" s="2"/>
      <c r="N23" s="2"/>
      <c r="O23" s="2"/>
      <c r="P23" s="3"/>
      <c r="Q23" s="3"/>
    </row>
    <row r="24" spans="2:19" ht="15" customHeight="1" thickBot="1" x14ac:dyDescent="0.3">
      <c r="B24" s="151"/>
      <c r="C24" s="21" t="str">
        <f>IF(D4="DAF sludge (indicate type of industry)","After DAF units","After primary clarifiers")</f>
        <v>After primary clarifiers</v>
      </c>
      <c r="D24" s="41"/>
      <c r="E24" s="27"/>
      <c r="F24" s="28"/>
      <c r="K24" s="40"/>
      <c r="L24" s="2"/>
      <c r="M24" s="2"/>
      <c r="N24" s="2"/>
      <c r="O24" s="2"/>
      <c r="P24" s="3"/>
      <c r="Q24" s="3"/>
    </row>
    <row r="25" spans="2:19" ht="15" customHeight="1" thickBot="1" x14ac:dyDescent="0.3">
      <c r="B25" s="152"/>
      <c r="C25" s="19" t="s">
        <v>19</v>
      </c>
      <c r="D25" s="41"/>
      <c r="E25" s="27"/>
      <c r="F25" s="28"/>
      <c r="K25" s="40"/>
      <c r="L25" s="2"/>
      <c r="M25" s="2"/>
      <c r="N25" s="2"/>
      <c r="O25" s="2"/>
      <c r="P25" s="3"/>
      <c r="Q25" s="3"/>
    </row>
    <row r="26" spans="2:19" ht="15" customHeight="1" thickBot="1" x14ac:dyDescent="0.3">
      <c r="B26" s="206" t="s">
        <v>78</v>
      </c>
      <c r="C26" s="21" t="s">
        <v>20</v>
      </c>
      <c r="D26" s="41"/>
      <c r="E26" s="27"/>
      <c r="F26" s="28"/>
      <c r="K26" s="40"/>
      <c r="L26" s="2"/>
      <c r="M26" s="2"/>
      <c r="N26" s="2"/>
      <c r="O26" s="2"/>
      <c r="P26" s="3"/>
      <c r="Q26" s="3"/>
    </row>
    <row r="27" spans="2:19" ht="15" customHeight="1" thickBot="1" x14ac:dyDescent="0.3">
      <c r="B27" s="151"/>
      <c r="C27" s="21" t="str">
        <f>IF(D4="DAF sludge (indicate type of industry)","After DAF units","After primary clarifiers")</f>
        <v>After primary clarifiers</v>
      </c>
      <c r="D27" s="41"/>
      <c r="E27" s="27"/>
      <c r="F27" s="28"/>
      <c r="K27" s="40"/>
      <c r="L27" s="2"/>
      <c r="M27" s="2"/>
      <c r="N27" s="2"/>
      <c r="O27" s="2"/>
      <c r="P27" s="3"/>
      <c r="Q27" s="3"/>
    </row>
    <row r="28" spans="2:19" ht="15" customHeight="1" thickBot="1" x14ac:dyDescent="0.25">
      <c r="B28" s="152"/>
      <c r="C28" s="19" t="s">
        <v>19</v>
      </c>
      <c r="D28" s="41"/>
      <c r="E28" s="27"/>
      <c r="F28" s="28"/>
      <c r="J28" s="2"/>
      <c r="K28" s="1" t="s">
        <v>12</v>
      </c>
      <c r="L28" s="39"/>
      <c r="M28" s="2"/>
      <c r="N28" s="2"/>
      <c r="O28" s="2"/>
      <c r="P28" s="3"/>
      <c r="Q28" s="3"/>
      <c r="R28" s="2"/>
      <c r="S28" s="2"/>
    </row>
    <row r="29" spans="2:19" s="2" customFormat="1" ht="15" customHeight="1" thickBot="1" x14ac:dyDescent="0.25">
      <c r="B29" s="207" t="s">
        <v>79</v>
      </c>
      <c r="C29" s="21" t="s">
        <v>20</v>
      </c>
      <c r="D29" s="205"/>
      <c r="E29" s="203"/>
      <c r="F29" s="204"/>
      <c r="J29" s="1"/>
      <c r="K29" s="1" t="s">
        <v>13</v>
      </c>
      <c r="L29" s="39"/>
      <c r="P29" s="3"/>
      <c r="Q29" s="3"/>
      <c r="R29" s="1"/>
      <c r="S29" s="1"/>
    </row>
    <row r="30" spans="2:19" ht="15" customHeight="1" thickBot="1" x14ac:dyDescent="0.25">
      <c r="B30" s="151"/>
      <c r="C30" s="21" t="str">
        <f>IF(D4="DAF sludge (indicate type of industry)","After DAF units","After primary clarifiers")</f>
        <v>After primary clarifiers</v>
      </c>
      <c r="D30" s="158"/>
      <c r="E30" s="203"/>
      <c r="F30" s="204"/>
      <c r="K30" s="1" t="s">
        <v>14</v>
      </c>
      <c r="L30" s="39"/>
      <c r="M30" s="2"/>
      <c r="N30" s="2"/>
      <c r="O30" s="2"/>
      <c r="P30" s="3"/>
      <c r="Q30" s="3"/>
    </row>
    <row r="31" spans="2:19" ht="15" customHeight="1" thickBot="1" x14ac:dyDescent="0.25">
      <c r="B31" s="152"/>
      <c r="C31" s="19" t="s">
        <v>19</v>
      </c>
      <c r="D31" s="205"/>
      <c r="E31" s="203"/>
      <c r="F31" s="204"/>
      <c r="K31" s="1" t="s">
        <v>30</v>
      </c>
      <c r="L31" s="39"/>
      <c r="M31" s="2"/>
      <c r="N31" s="2"/>
      <c r="O31" s="2"/>
      <c r="P31" s="3"/>
      <c r="Q31" s="3"/>
    </row>
    <row r="32" spans="2:19" ht="30" customHeight="1" thickBot="1" x14ac:dyDescent="0.25">
      <c r="B32" s="189" t="s">
        <v>22</v>
      </c>
      <c r="C32" s="166"/>
      <c r="D32" s="190"/>
      <c r="E32" s="200"/>
      <c r="F32" s="201"/>
      <c r="K32" s="1" t="s">
        <v>15</v>
      </c>
      <c r="L32" s="39"/>
      <c r="M32" s="2"/>
      <c r="N32" s="2"/>
      <c r="O32" s="2"/>
      <c r="P32" s="3"/>
      <c r="Q32" s="3"/>
    </row>
    <row r="33" spans="2:20" ht="15" customHeight="1" thickBot="1" x14ac:dyDescent="0.25">
      <c r="B33" s="170" t="s">
        <v>23</v>
      </c>
      <c r="C33" s="171"/>
      <c r="D33" s="171"/>
      <c r="E33" s="171"/>
      <c r="F33" s="172"/>
      <c r="K33" s="1" t="s">
        <v>5</v>
      </c>
      <c r="L33" s="39"/>
      <c r="M33" s="2"/>
      <c r="N33" s="2"/>
      <c r="O33" s="2"/>
      <c r="P33" s="3"/>
      <c r="Q33" s="3"/>
    </row>
    <row r="34" spans="2:20" ht="15" customHeight="1" thickBot="1" x14ac:dyDescent="0.25">
      <c r="B34" s="191" t="s">
        <v>71</v>
      </c>
      <c r="C34" s="192"/>
      <c r="D34" s="10">
        <f>Dewatering!D38</f>
        <v>0</v>
      </c>
      <c r="E34" s="26" t="str">
        <f>IF(D34="Outdoor", "Ambient temperature, ºC", "-")</f>
        <v>-</v>
      </c>
      <c r="F34" s="14"/>
      <c r="L34" s="39"/>
      <c r="M34" s="2"/>
      <c r="N34" s="2"/>
      <c r="O34" s="2"/>
      <c r="P34" s="3"/>
      <c r="Q34" s="3"/>
    </row>
    <row r="35" spans="2:20" ht="15" customHeight="1" thickBot="1" x14ac:dyDescent="0.25">
      <c r="B35" s="136" t="str">
        <f>IF(D34="Indoor", "Dimensions of sludge dewatering building (L*W*H), m", "-")</f>
        <v>-</v>
      </c>
      <c r="C35" s="115"/>
      <c r="D35" s="199"/>
      <c r="E35" s="200"/>
      <c r="F35" s="201"/>
      <c r="L35" s="2"/>
      <c r="M35" s="2"/>
      <c r="N35" s="2"/>
      <c r="O35" s="2"/>
      <c r="P35" s="3"/>
      <c r="Q35" s="3"/>
    </row>
    <row r="36" spans="2:20" ht="15" customHeight="1" thickBot="1" x14ac:dyDescent="0.25">
      <c r="B36" s="193"/>
      <c r="C36" s="171"/>
      <c r="D36" s="171"/>
      <c r="E36" s="171"/>
      <c r="F36" s="172"/>
      <c r="L36" s="2"/>
      <c r="M36" s="2"/>
      <c r="N36" s="2"/>
      <c r="O36" s="2"/>
      <c r="P36" s="3"/>
      <c r="Q36" s="3"/>
    </row>
    <row r="37" spans="2:20" ht="30" customHeight="1" thickBot="1" x14ac:dyDescent="0.25">
      <c r="B37" s="178" t="s">
        <v>34</v>
      </c>
      <c r="C37" s="179"/>
      <c r="D37" s="182"/>
      <c r="E37" s="194"/>
      <c r="F37" s="195"/>
      <c r="L37" s="2"/>
      <c r="M37" s="2"/>
      <c r="N37" s="2"/>
      <c r="O37" s="2"/>
      <c r="P37" s="5"/>
      <c r="Q37" s="5"/>
    </row>
    <row r="38" spans="2:20" ht="36.6" customHeight="1" thickBot="1" x14ac:dyDescent="0.25">
      <c r="B38" s="180"/>
      <c r="C38" s="181"/>
      <c r="D38" s="196"/>
      <c r="E38" s="197"/>
      <c r="F38" s="198"/>
      <c r="J38" s="6"/>
      <c r="L38" s="36"/>
      <c r="O38" s="38"/>
      <c r="P38" s="3"/>
      <c r="Q38" s="3"/>
      <c r="R38" s="2"/>
      <c r="S38" s="3"/>
    </row>
    <row r="39" spans="2:20" ht="9.9499999999999993" customHeight="1" thickBot="1" x14ac:dyDescent="0.25">
      <c r="B39" s="23" t="s">
        <v>7</v>
      </c>
      <c r="C39" s="15"/>
      <c r="D39" s="15"/>
      <c r="E39" s="15"/>
      <c r="F39" s="15"/>
      <c r="J39" s="6"/>
      <c r="L39" s="37"/>
      <c r="O39" s="4"/>
      <c r="P39" s="3"/>
      <c r="Q39" s="3"/>
      <c r="R39" s="2"/>
      <c r="S39" s="3"/>
      <c r="T39" s="3"/>
    </row>
    <row r="40" spans="2:20" ht="9.9499999999999993" customHeight="1" thickBot="1" x14ac:dyDescent="0.25">
      <c r="B40" s="17" t="s">
        <v>151</v>
      </c>
      <c r="C40" s="17"/>
      <c r="D40" s="16"/>
      <c r="E40" s="16"/>
      <c r="F40" s="16"/>
      <c r="J40" s="7"/>
      <c r="O40" s="4"/>
      <c r="P40" s="3"/>
      <c r="Q40" s="3"/>
      <c r="R40" s="2"/>
      <c r="S40" s="3"/>
      <c r="T40" s="3"/>
    </row>
    <row r="41" spans="2:20" ht="9.9499999999999993" customHeight="1" thickBot="1" x14ac:dyDescent="0.25">
      <c r="B41" s="11"/>
      <c r="J41" s="6"/>
      <c r="L41" s="37"/>
      <c r="O41" s="4"/>
      <c r="P41" s="3"/>
      <c r="Q41" s="3"/>
      <c r="R41" s="2"/>
      <c r="S41" s="5"/>
      <c r="T41" s="3"/>
    </row>
    <row r="42" spans="2:20" ht="9.9499999999999993" customHeight="1" thickBot="1" x14ac:dyDescent="0.25">
      <c r="C42" s="17"/>
      <c r="D42" s="11"/>
      <c r="E42" s="17"/>
      <c r="F42" s="17"/>
      <c r="J42" s="6"/>
      <c r="L42" s="37"/>
      <c r="O42" s="4"/>
      <c r="P42" s="3"/>
      <c r="Q42" s="3"/>
      <c r="R42" s="2"/>
      <c r="S42" s="3"/>
      <c r="T42" s="3"/>
    </row>
    <row r="43" spans="2:20" ht="9.9499999999999993" customHeight="1" thickBot="1" x14ac:dyDescent="0.25">
      <c r="B43" s="17"/>
      <c r="C43" s="17"/>
      <c r="D43" s="18"/>
      <c r="E43" s="17"/>
      <c r="F43" s="17"/>
      <c r="J43" s="6"/>
      <c r="K43" s="6"/>
      <c r="L43" s="37"/>
      <c r="O43" s="4"/>
      <c r="P43" s="3"/>
      <c r="Q43" s="3"/>
      <c r="R43" s="2"/>
      <c r="S43" s="3"/>
      <c r="T43" s="3"/>
    </row>
    <row r="44" spans="2:20" ht="9.9499999999999993" customHeight="1" thickBot="1" x14ac:dyDescent="0.25">
      <c r="C44" s="17"/>
      <c r="D44" s="11"/>
      <c r="E44" s="11"/>
      <c r="F44" s="17"/>
      <c r="K44" s="6"/>
      <c r="L44" s="37"/>
      <c r="O44" s="4"/>
      <c r="P44" s="3"/>
      <c r="Q44" s="3"/>
      <c r="R44" s="2"/>
      <c r="S44" s="3"/>
      <c r="T44" s="3"/>
    </row>
    <row r="45" spans="2:20" ht="9.9499999999999993" customHeight="1" thickBot="1" x14ac:dyDescent="0.25">
      <c r="B45" s="11"/>
      <c r="C45" s="17"/>
      <c r="D45" s="17"/>
      <c r="E45" s="17"/>
      <c r="F45" s="17"/>
      <c r="J45" s="6"/>
      <c r="L45" s="37"/>
      <c r="O45" s="3"/>
      <c r="P45" s="3"/>
      <c r="Q45" s="3"/>
      <c r="R45" s="2"/>
      <c r="S45" s="3"/>
      <c r="T45" s="3"/>
    </row>
    <row r="46" spans="2:20" ht="9.9499999999999993" customHeight="1" thickBot="1" x14ac:dyDescent="0.25">
      <c r="C46" s="17"/>
      <c r="D46" s="11"/>
      <c r="E46" s="17"/>
      <c r="F46" s="17"/>
      <c r="J46" s="6"/>
      <c r="L46" s="37"/>
      <c r="O46" s="3"/>
      <c r="P46" s="3"/>
      <c r="Q46" s="3"/>
      <c r="R46" s="2"/>
      <c r="S46" s="3"/>
      <c r="T46" s="3"/>
    </row>
    <row r="47" spans="2:20" ht="9.9499999999999993" customHeight="1" thickBot="1" x14ac:dyDescent="0.25">
      <c r="B47" s="17"/>
      <c r="D47" s="11"/>
      <c r="E47" s="17"/>
      <c r="F47" s="17"/>
      <c r="J47" s="6"/>
      <c r="L47" s="37"/>
      <c r="O47" s="3"/>
      <c r="P47" s="3"/>
      <c r="Q47" s="3"/>
      <c r="R47" s="2"/>
      <c r="S47" s="3"/>
      <c r="T47" s="3"/>
    </row>
    <row r="48" spans="2:20" ht="9.9499999999999993" customHeight="1" thickBot="1" x14ac:dyDescent="0.25">
      <c r="C48" s="17"/>
      <c r="D48" s="17"/>
      <c r="E48" s="17"/>
      <c r="F48" s="17"/>
      <c r="O48" s="3"/>
      <c r="P48" s="3"/>
      <c r="Q48" s="3"/>
      <c r="R48" s="2"/>
      <c r="S48" s="3"/>
      <c r="T48" s="3"/>
    </row>
    <row r="49" spans="2:20" ht="9.9499999999999993" customHeight="1" thickBot="1" x14ac:dyDescent="0.25">
      <c r="C49" s="17"/>
      <c r="D49" s="12"/>
      <c r="E49" s="16"/>
      <c r="F49" s="16"/>
      <c r="J49" s="6"/>
      <c r="L49" s="37"/>
      <c r="O49" s="3"/>
      <c r="P49" s="3"/>
      <c r="Q49" s="3"/>
      <c r="R49" s="2"/>
      <c r="S49" s="3"/>
      <c r="T49" s="3"/>
    </row>
    <row r="50" spans="2:20" ht="9.9499999999999993" customHeight="1" thickBot="1" x14ac:dyDescent="0.25">
      <c r="B50" s="17"/>
      <c r="C50" s="17"/>
      <c r="D50" s="16"/>
      <c r="E50" s="16"/>
      <c r="F50" s="16"/>
      <c r="O50" s="3"/>
      <c r="P50" s="3"/>
      <c r="Q50" s="3"/>
      <c r="R50" s="2"/>
      <c r="S50" s="3"/>
      <c r="T50" s="3"/>
    </row>
    <row r="51" spans="2:20" ht="9.9499999999999993" customHeight="1" thickBot="1" x14ac:dyDescent="0.25">
      <c r="B51" s="11"/>
      <c r="O51" s="3"/>
      <c r="P51" s="3"/>
      <c r="Q51" s="3"/>
      <c r="R51" s="2"/>
      <c r="S51" s="3"/>
      <c r="T51" s="3"/>
    </row>
    <row r="52" spans="2:20" ht="9.9499999999999993" customHeight="1" thickBot="1" x14ac:dyDescent="0.25">
      <c r="J52" s="6"/>
      <c r="K52" s="6"/>
      <c r="L52" s="6"/>
      <c r="O52" s="3"/>
      <c r="P52" s="3"/>
      <c r="Q52" s="3"/>
      <c r="R52" s="2"/>
      <c r="S52" s="3"/>
      <c r="T52" s="3"/>
    </row>
    <row r="53" spans="2:20" ht="9.9499999999999993" customHeight="1" thickBot="1" x14ac:dyDescent="0.25">
      <c r="J53" s="6"/>
      <c r="K53" s="6"/>
      <c r="L53" s="7"/>
      <c r="O53" s="3"/>
      <c r="P53" s="3"/>
      <c r="Q53" s="3"/>
      <c r="R53" s="2"/>
      <c r="S53" s="8"/>
      <c r="T53" s="3"/>
    </row>
    <row r="54" spans="2:20" ht="9.9499999999999993" customHeight="1" thickBot="1" x14ac:dyDescent="0.25">
      <c r="J54" s="6"/>
      <c r="K54" s="6"/>
      <c r="L54" s="6"/>
      <c r="O54" s="3"/>
      <c r="P54" s="3"/>
      <c r="Q54" s="3"/>
      <c r="R54" s="2"/>
      <c r="S54" s="3"/>
      <c r="T54" s="8"/>
    </row>
    <row r="55" spans="2:20" ht="9.9499999999999993" customHeight="1" thickBot="1" x14ac:dyDescent="0.25">
      <c r="O55" s="3"/>
      <c r="P55" s="3"/>
      <c r="Q55" s="3"/>
      <c r="R55" s="2"/>
      <c r="S55" s="3"/>
      <c r="T55" s="2"/>
    </row>
    <row r="56" spans="2:20" ht="9.9499999999999993" customHeight="1" thickBot="1" x14ac:dyDescent="0.25">
      <c r="O56" s="9"/>
      <c r="P56" s="3"/>
      <c r="Q56" s="3"/>
      <c r="R56" s="2"/>
      <c r="S56" s="3"/>
      <c r="T56" s="2"/>
    </row>
    <row r="57" spans="2:20" ht="9.9499999999999993" customHeight="1" thickBot="1" x14ac:dyDescent="0.25">
      <c r="O57" s="3"/>
      <c r="P57" s="3"/>
      <c r="Q57" s="3"/>
      <c r="R57" s="2"/>
      <c r="S57" s="2"/>
      <c r="T57" s="2"/>
    </row>
    <row r="58" spans="2:20" ht="9.9499999999999993" customHeight="1" thickBot="1" x14ac:dyDescent="0.25">
      <c r="O58" s="3"/>
      <c r="P58" s="3"/>
      <c r="Q58" s="3"/>
      <c r="R58" s="2"/>
      <c r="S58" s="2"/>
      <c r="T58" s="2"/>
    </row>
    <row r="59" spans="2:20" ht="9.9499999999999993" customHeight="1" thickBot="1" x14ac:dyDescent="0.25">
      <c r="O59" s="3"/>
      <c r="P59" s="3"/>
      <c r="Q59" s="3"/>
      <c r="R59" s="2"/>
      <c r="S59" s="2"/>
      <c r="T59" s="2"/>
    </row>
    <row r="60" spans="2:20" ht="9.9499999999999993" customHeight="1" thickBot="1" x14ac:dyDescent="0.25">
      <c r="O60" s="3"/>
      <c r="P60" s="3"/>
      <c r="Q60" s="3"/>
      <c r="R60" s="2"/>
      <c r="S60" s="2"/>
      <c r="T60" s="2"/>
    </row>
    <row r="61" spans="2:20" ht="9.9499999999999993" customHeight="1" thickBot="1" x14ac:dyDescent="0.25">
      <c r="O61" s="3"/>
      <c r="P61" s="3"/>
      <c r="Q61" s="3"/>
      <c r="R61" s="2"/>
      <c r="S61" s="2"/>
      <c r="T61" s="2"/>
    </row>
    <row r="62" spans="2:20" ht="9.9499999999999993" customHeight="1" thickBot="1" x14ac:dyDescent="0.25">
      <c r="O62" s="3"/>
      <c r="P62" s="3"/>
      <c r="Q62" s="3"/>
      <c r="R62" s="2"/>
      <c r="S62" s="2"/>
      <c r="T62" s="2"/>
    </row>
    <row r="63" spans="2:20" ht="9.9499999999999993" customHeight="1" thickBot="1" x14ac:dyDescent="0.25">
      <c r="O63" s="3"/>
      <c r="P63" s="3"/>
      <c r="Q63" s="3"/>
      <c r="R63" s="2"/>
      <c r="S63" s="2"/>
      <c r="T63" s="2"/>
    </row>
    <row r="64" spans="2:20" ht="9.9499999999999993" customHeight="1" thickBot="1" x14ac:dyDescent="0.25">
      <c r="O64" s="3"/>
      <c r="P64" s="3"/>
      <c r="Q64" s="3"/>
      <c r="R64" s="2"/>
      <c r="S64" s="2"/>
      <c r="T64" s="2"/>
    </row>
    <row r="65" spans="15:20" ht="9.9499999999999993" customHeight="1" thickBot="1" x14ac:dyDescent="0.25">
      <c r="O65" s="3"/>
      <c r="P65" s="3"/>
      <c r="Q65" s="3"/>
      <c r="R65" s="2"/>
      <c r="S65" s="2"/>
      <c r="T65" s="2"/>
    </row>
    <row r="66" spans="15:20" ht="9.9499999999999993" customHeight="1" thickBot="1" x14ac:dyDescent="0.25">
      <c r="O66" s="3"/>
      <c r="P66" s="3"/>
      <c r="Q66" s="3"/>
      <c r="R66" s="2"/>
      <c r="S66" s="2"/>
      <c r="T66" s="2"/>
    </row>
    <row r="67" spans="15:20" ht="9.9499999999999993" customHeight="1" x14ac:dyDescent="0.2">
      <c r="T67" s="2"/>
    </row>
  </sheetData>
  <mergeCells count="42">
    <mergeCell ref="B2:F2"/>
    <mergeCell ref="B3:F3"/>
    <mergeCell ref="D4:E4"/>
    <mergeCell ref="D12:F12"/>
    <mergeCell ref="B4:B9"/>
    <mergeCell ref="D5:F5"/>
    <mergeCell ref="D6:F6"/>
    <mergeCell ref="D9:F9"/>
    <mergeCell ref="B32:C32"/>
    <mergeCell ref="B14:F14"/>
    <mergeCell ref="D10:F10"/>
    <mergeCell ref="D11:F11"/>
    <mergeCell ref="D13:F13"/>
    <mergeCell ref="B15:B16"/>
    <mergeCell ref="B10:C10"/>
    <mergeCell ref="B11:C11"/>
    <mergeCell ref="B12:C12"/>
    <mergeCell ref="B13:C13"/>
    <mergeCell ref="B23:B25"/>
    <mergeCell ref="B26:B28"/>
    <mergeCell ref="B33:F33"/>
    <mergeCell ref="D15:F15"/>
    <mergeCell ref="D16:F16"/>
    <mergeCell ref="D17:F17"/>
    <mergeCell ref="D18:F18"/>
    <mergeCell ref="D19:F19"/>
    <mergeCell ref="D20:F20"/>
    <mergeCell ref="D21:F21"/>
    <mergeCell ref="D22:F22"/>
    <mergeCell ref="D29:F29"/>
    <mergeCell ref="D30:F30"/>
    <mergeCell ref="D31:F31"/>
    <mergeCell ref="D32:F32"/>
    <mergeCell ref="B17:B19"/>
    <mergeCell ref="B20:B22"/>
    <mergeCell ref="B29:B31"/>
    <mergeCell ref="B37:C38"/>
    <mergeCell ref="D37:F38"/>
    <mergeCell ref="B34:C34"/>
    <mergeCell ref="D35:F35"/>
    <mergeCell ref="B35:C35"/>
    <mergeCell ref="B36:F36"/>
  </mergeCells>
  <dataValidations count="2">
    <dataValidation type="list" allowBlank="1" showInputMessage="1" showErrorMessage="1" sqref="D44" xr:uid="{00000000-0002-0000-0200-000000000000}">
      <formula1>Material</formula1>
    </dataValidation>
    <dataValidation allowBlank="1" showInputMessage="1" showErrorMessage="1" prompt="Please note that our dewatering equipment is not designed to be used at a temperature below 0 C." sqref="D34" xr:uid="{00000000-0002-0000-0200-000001000000}"/>
  </dataValidations>
  <pageMargins left="0.7" right="0.7" top="0.75" bottom="0.75" header="0.3" footer="0.3"/>
  <pageSetup paperSize="9" scale="5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66"/>
  <sheetViews>
    <sheetView zoomScale="75" zoomScaleNormal="75" workbookViewId="0">
      <selection activeCell="B17" sqref="B17:B19"/>
    </sheetView>
  </sheetViews>
  <sheetFormatPr defaultColWidth="11.28515625" defaultRowHeight="27" customHeight="1" x14ac:dyDescent="0.2"/>
  <cols>
    <col min="1" max="1" width="2" style="2" customWidth="1"/>
    <col min="2" max="2" width="24.28515625" style="13" customWidth="1"/>
    <col min="3" max="3" width="35.140625" style="13" customWidth="1"/>
    <col min="4" max="4" width="23.140625" style="13" customWidth="1"/>
    <col min="5" max="5" width="23" style="13" customWidth="1"/>
    <col min="6" max="6" width="70.28515625" style="13" customWidth="1"/>
    <col min="7" max="7" width="3.7109375" style="2" customWidth="1"/>
    <col min="8" max="8" width="15.7109375" style="2" customWidth="1"/>
    <col min="9" max="9" width="11.28515625" style="2"/>
    <col min="10" max="11" width="11.28515625" style="1"/>
    <col min="12" max="12" width="4" style="1" customWidth="1"/>
    <col min="13" max="13" width="4.7109375" style="1" customWidth="1"/>
    <col min="14" max="14" width="3.28515625" style="1" customWidth="1"/>
    <col min="15" max="16384" width="11.28515625" style="1"/>
  </cols>
  <sheetData>
    <row r="1" spans="2:17" ht="9" customHeight="1" x14ac:dyDescent="0.2"/>
    <row r="2" spans="2:17" s="2" customFormat="1" ht="15.75" thickBot="1" x14ac:dyDescent="0.25">
      <c r="B2" s="144" t="s">
        <v>9</v>
      </c>
      <c r="C2" s="145"/>
      <c r="D2" s="145"/>
      <c r="E2" s="145"/>
      <c r="F2" s="145"/>
    </row>
    <row r="3" spans="2:17" s="2" customFormat="1" ht="15.75" thickBot="1" x14ac:dyDescent="0.25">
      <c r="B3" s="146" t="s">
        <v>24</v>
      </c>
      <c r="C3" s="147"/>
      <c r="D3" s="148"/>
      <c r="E3" s="148"/>
      <c r="F3" s="149"/>
      <c r="K3" s="2" t="s">
        <v>127</v>
      </c>
    </row>
    <row r="4" spans="2:17" ht="15" customHeight="1" x14ac:dyDescent="0.2">
      <c r="B4" s="150" t="s">
        <v>163</v>
      </c>
      <c r="C4" s="20" t="s">
        <v>8</v>
      </c>
      <c r="D4" s="153">
        <f>Dewatering!D8</f>
        <v>0</v>
      </c>
      <c r="E4" s="213"/>
      <c r="F4" s="14"/>
      <c r="H4" s="44" t="s">
        <v>32</v>
      </c>
      <c r="K4" s="48" t="s">
        <v>128</v>
      </c>
      <c r="O4" s="51" t="s">
        <v>159</v>
      </c>
    </row>
    <row r="5" spans="2:17" ht="15" customHeight="1" x14ac:dyDescent="0.2">
      <c r="B5" s="151"/>
      <c r="C5" s="21" t="s">
        <v>72</v>
      </c>
      <c r="D5" s="202"/>
      <c r="E5" s="203"/>
      <c r="F5" s="204"/>
      <c r="H5" s="45" t="s">
        <v>33</v>
      </c>
      <c r="K5" s="49" t="s">
        <v>130</v>
      </c>
      <c r="L5" s="2"/>
      <c r="M5" s="2"/>
      <c r="N5" s="2"/>
      <c r="O5" s="52" t="s">
        <v>141</v>
      </c>
      <c r="P5" s="2"/>
      <c r="Q5" s="2"/>
    </row>
    <row r="6" spans="2:17" ht="15" customHeight="1" x14ac:dyDescent="0.2">
      <c r="B6" s="151"/>
      <c r="C6" s="21" t="s">
        <v>166</v>
      </c>
      <c r="D6" s="158"/>
      <c r="E6" s="203"/>
      <c r="F6" s="204"/>
      <c r="K6" s="49" t="s">
        <v>129</v>
      </c>
      <c r="L6" s="2"/>
      <c r="M6" s="39"/>
      <c r="N6" s="39"/>
      <c r="O6" s="52" t="s">
        <v>132</v>
      </c>
      <c r="P6" s="2"/>
      <c r="Q6" s="2"/>
    </row>
    <row r="7" spans="2:17" ht="15" customHeight="1" thickBot="1" x14ac:dyDescent="0.25">
      <c r="B7" s="151"/>
      <c r="C7" s="21" t="s">
        <v>165</v>
      </c>
      <c r="D7" s="29"/>
      <c r="E7" s="27"/>
      <c r="F7" s="28"/>
      <c r="K7" s="50" t="s">
        <v>131</v>
      </c>
      <c r="L7" s="2"/>
      <c r="M7" s="39"/>
      <c r="N7" s="39"/>
      <c r="O7" s="53" t="s">
        <v>133</v>
      </c>
      <c r="P7" s="2"/>
      <c r="Q7" s="2"/>
    </row>
    <row r="8" spans="2:17" ht="15" customHeight="1" x14ac:dyDescent="0.2">
      <c r="B8" s="151"/>
      <c r="C8" s="21" t="s">
        <v>82</v>
      </c>
      <c r="D8" s="29"/>
      <c r="E8" s="27"/>
      <c r="F8" s="28"/>
      <c r="L8" s="2"/>
      <c r="M8" s="39"/>
      <c r="N8" s="39"/>
      <c r="O8" s="2"/>
      <c r="P8" s="2"/>
      <c r="Q8" s="2"/>
    </row>
    <row r="9" spans="2:17" ht="15" customHeight="1" x14ac:dyDescent="0.2">
      <c r="B9" s="152"/>
      <c r="C9" s="21" t="s">
        <v>6</v>
      </c>
      <c r="D9" s="202"/>
      <c r="E9" s="203"/>
      <c r="F9" s="204"/>
      <c r="L9" s="2"/>
      <c r="M9" s="2"/>
      <c r="N9" s="39"/>
      <c r="O9" s="2"/>
      <c r="P9" s="2"/>
      <c r="Q9" s="2"/>
    </row>
    <row r="10" spans="2:17" ht="15" customHeight="1" x14ac:dyDescent="0.2">
      <c r="B10" s="159" t="s">
        <v>29</v>
      </c>
      <c r="C10" s="160"/>
      <c r="D10" s="158"/>
      <c r="E10" s="203"/>
      <c r="F10" s="204"/>
      <c r="L10" s="2"/>
      <c r="M10" s="39"/>
      <c r="N10" s="39"/>
      <c r="O10" s="2"/>
      <c r="P10" s="2"/>
      <c r="Q10" s="2"/>
    </row>
    <row r="11" spans="2:17" ht="15" customHeight="1" x14ac:dyDescent="0.2">
      <c r="B11" s="161" t="s">
        <v>28</v>
      </c>
      <c r="C11" s="160"/>
      <c r="D11" s="202"/>
      <c r="E11" s="203"/>
      <c r="F11" s="204"/>
      <c r="L11" s="2"/>
      <c r="M11" s="39"/>
      <c r="N11" s="39"/>
      <c r="O11" s="2"/>
      <c r="P11" s="2"/>
      <c r="Q11" s="2"/>
    </row>
    <row r="12" spans="2:17" ht="15" customHeight="1" x14ac:dyDescent="0.2">
      <c r="B12" s="212" t="s">
        <v>73</v>
      </c>
      <c r="C12" s="160"/>
      <c r="D12" s="214">
        <f>Dewatering!D16</f>
        <v>0</v>
      </c>
      <c r="E12" s="203"/>
      <c r="F12" s="204"/>
      <c r="L12" s="2"/>
      <c r="M12" s="39"/>
      <c r="N12" s="39"/>
      <c r="O12" s="2"/>
      <c r="P12" s="2"/>
      <c r="Q12" s="2"/>
    </row>
    <row r="13" spans="2:17" ht="15" customHeight="1" thickBot="1" x14ac:dyDescent="0.25">
      <c r="B13" s="165" t="s">
        <v>27</v>
      </c>
      <c r="C13" s="166"/>
      <c r="D13" s="208"/>
      <c r="E13" s="209"/>
      <c r="F13" s="210"/>
      <c r="L13" s="2"/>
      <c r="M13" s="2"/>
      <c r="N13" s="2"/>
      <c r="O13" s="2"/>
      <c r="P13" s="2"/>
      <c r="Q13" s="2"/>
    </row>
    <row r="14" spans="2:17" ht="15" customHeight="1" thickBot="1" x14ac:dyDescent="0.3">
      <c r="B14" s="170" t="s">
        <v>16</v>
      </c>
      <c r="C14" s="171"/>
      <c r="D14" s="171"/>
      <c r="E14" s="171"/>
      <c r="F14" s="172"/>
      <c r="K14" s="32" t="s">
        <v>2</v>
      </c>
      <c r="L14" s="2" t="s">
        <v>4</v>
      </c>
      <c r="M14" s="2"/>
      <c r="N14" s="2"/>
      <c r="O14" s="2"/>
      <c r="P14" s="2"/>
      <c r="Q14" s="2"/>
    </row>
    <row r="15" spans="2:17" ht="15" customHeight="1" x14ac:dyDescent="0.2">
      <c r="B15" s="211" t="s">
        <v>74</v>
      </c>
      <c r="C15" s="22" t="s">
        <v>17</v>
      </c>
      <c r="D15" s="202"/>
      <c r="E15" s="203"/>
      <c r="F15" s="204"/>
      <c r="L15" s="2" t="s">
        <v>3</v>
      </c>
      <c r="M15" s="2"/>
      <c r="N15" s="2"/>
      <c r="O15" s="2"/>
      <c r="P15" s="2"/>
      <c r="Q15" s="2"/>
    </row>
    <row r="16" spans="2:17" ht="15" customHeight="1" x14ac:dyDescent="0.2">
      <c r="B16" s="152"/>
      <c r="C16" s="21" t="s">
        <v>18</v>
      </c>
      <c r="D16" s="205"/>
      <c r="E16" s="203"/>
      <c r="F16" s="204"/>
      <c r="L16" s="2"/>
      <c r="M16" s="2"/>
      <c r="N16" s="2"/>
      <c r="O16" s="2"/>
      <c r="P16" s="2"/>
      <c r="Q16" s="2"/>
    </row>
    <row r="17" spans="2:20" ht="15" customHeight="1" x14ac:dyDescent="0.2">
      <c r="B17" s="206" t="s">
        <v>161</v>
      </c>
      <c r="C17" s="21" t="s">
        <v>20</v>
      </c>
      <c r="D17" s="215"/>
      <c r="E17" s="203"/>
      <c r="F17" s="204"/>
      <c r="K17" s="1" t="s">
        <v>35</v>
      </c>
      <c r="L17" s="2"/>
      <c r="M17" s="2"/>
      <c r="N17" s="2"/>
      <c r="O17" s="2"/>
      <c r="P17" s="2"/>
      <c r="Q17" s="2"/>
    </row>
    <row r="18" spans="2:20" ht="15" customHeight="1" x14ac:dyDescent="0.2">
      <c r="B18" s="151"/>
      <c r="C18" s="21" t="str">
        <f>IF(D4="DAF sludge (indicate type of industry)","After DAF units","After primary clarifiers")</f>
        <v>After primary clarifiers</v>
      </c>
      <c r="D18" s="205"/>
      <c r="E18" s="203"/>
      <c r="F18" s="204"/>
      <c r="K18" s="1" t="s">
        <v>10</v>
      </c>
      <c r="L18" s="2"/>
      <c r="M18" s="2"/>
      <c r="N18" s="2"/>
      <c r="O18" s="2"/>
      <c r="P18" s="2"/>
      <c r="Q18" s="2"/>
    </row>
    <row r="19" spans="2:20" ht="15" customHeight="1" x14ac:dyDescent="0.2">
      <c r="B19" s="152"/>
      <c r="C19" s="19" t="s">
        <v>19</v>
      </c>
      <c r="D19" s="205"/>
      <c r="E19" s="203"/>
      <c r="F19" s="204"/>
      <c r="K19" s="1" t="s">
        <v>26</v>
      </c>
      <c r="L19" s="2"/>
      <c r="M19" s="2"/>
      <c r="N19" s="2"/>
      <c r="O19" s="2"/>
      <c r="P19" s="2"/>
      <c r="Q19" s="2"/>
    </row>
    <row r="20" spans="2:20" ht="15" customHeight="1" x14ac:dyDescent="0.2">
      <c r="B20" s="206" t="s">
        <v>75</v>
      </c>
      <c r="C20" s="21" t="s">
        <v>20</v>
      </c>
      <c r="D20" s="202"/>
      <c r="E20" s="203"/>
      <c r="F20" s="204"/>
      <c r="K20" s="1" t="s">
        <v>11</v>
      </c>
      <c r="L20" s="2"/>
      <c r="M20" s="2"/>
      <c r="N20" s="2"/>
      <c r="O20" s="2"/>
      <c r="P20" s="2"/>
      <c r="Q20" s="2"/>
    </row>
    <row r="21" spans="2:20" ht="15" customHeight="1" x14ac:dyDescent="0.25">
      <c r="B21" s="151"/>
      <c r="C21" s="21" t="str">
        <f>IF(D4="DAF sludge (indicate type of industry)","After DAF units","After primary clarifiers")</f>
        <v>After primary clarifiers</v>
      </c>
      <c r="D21" s="158"/>
      <c r="E21" s="203"/>
      <c r="F21" s="204"/>
      <c r="K21" s="40" t="s">
        <v>8</v>
      </c>
      <c r="L21" s="2"/>
      <c r="M21" s="2"/>
      <c r="N21" s="2"/>
      <c r="O21" s="2"/>
      <c r="P21" s="2"/>
      <c r="Q21" s="2"/>
    </row>
    <row r="22" spans="2:20" ht="15" customHeight="1" x14ac:dyDescent="0.25">
      <c r="B22" s="152"/>
      <c r="C22" s="19" t="s">
        <v>19</v>
      </c>
      <c r="D22" s="155"/>
      <c r="E22" s="203"/>
      <c r="F22" s="204"/>
      <c r="K22" s="40"/>
      <c r="L22" s="2"/>
      <c r="M22" s="2"/>
      <c r="N22" s="2"/>
      <c r="O22" s="2"/>
      <c r="P22" s="2"/>
      <c r="Q22" s="2"/>
      <c r="R22" s="2"/>
      <c r="S22" s="2"/>
      <c r="T22" s="2"/>
    </row>
    <row r="23" spans="2:20" s="2" customFormat="1" ht="15" customHeight="1" x14ac:dyDescent="0.25">
      <c r="B23" s="207" t="s">
        <v>153</v>
      </c>
      <c r="C23" s="21" t="s">
        <v>20</v>
      </c>
      <c r="D23" s="205"/>
      <c r="E23" s="203"/>
      <c r="F23" s="204"/>
      <c r="K23" s="40"/>
      <c r="R23" s="1"/>
      <c r="S23" s="1"/>
      <c r="T23" s="1"/>
    </row>
    <row r="24" spans="2:20" ht="15" customHeight="1" x14ac:dyDescent="0.25">
      <c r="B24" s="151"/>
      <c r="C24" s="21" t="str">
        <f>IF(D4="DAF sludge (indicate type of industry)","After DAF units","After primary clarifiers")</f>
        <v>After primary clarifiers</v>
      </c>
      <c r="D24" s="158"/>
      <c r="E24" s="203"/>
      <c r="F24" s="204"/>
      <c r="K24" s="40"/>
      <c r="L24" s="2"/>
      <c r="M24" s="2"/>
      <c r="N24" s="2"/>
      <c r="O24" s="2"/>
      <c r="P24" s="2"/>
      <c r="Q24" s="2"/>
    </row>
    <row r="25" spans="2:20" ht="15" customHeight="1" x14ac:dyDescent="0.25">
      <c r="B25" s="152"/>
      <c r="C25" s="19" t="s">
        <v>19</v>
      </c>
      <c r="D25" s="205"/>
      <c r="E25" s="203"/>
      <c r="F25" s="204"/>
      <c r="K25" s="40"/>
      <c r="L25" s="2"/>
      <c r="M25" s="2"/>
      <c r="N25" s="2"/>
      <c r="O25" s="2"/>
      <c r="P25" s="2"/>
      <c r="Q25" s="2"/>
      <c r="R25" s="2"/>
      <c r="S25" s="2"/>
      <c r="T25" s="2"/>
    </row>
    <row r="26" spans="2:20" s="2" customFormat="1" ht="15" customHeight="1" x14ac:dyDescent="0.25">
      <c r="B26" s="207" t="s">
        <v>76</v>
      </c>
      <c r="C26" s="21" t="s">
        <v>20</v>
      </c>
      <c r="D26" s="205"/>
      <c r="E26" s="203"/>
      <c r="F26" s="204"/>
      <c r="K26" s="40"/>
      <c r="R26" s="1"/>
      <c r="S26" s="1"/>
      <c r="T26" s="1"/>
    </row>
    <row r="27" spans="2:20" ht="15" customHeight="1" x14ac:dyDescent="0.25">
      <c r="B27" s="151"/>
      <c r="C27" s="21" t="str">
        <f>IF(D4="DAF sludge (indicate type of industry)","After DAF units","After primary clarifiers")</f>
        <v>After primary clarifiers</v>
      </c>
      <c r="D27" s="158"/>
      <c r="E27" s="203"/>
      <c r="F27" s="204"/>
      <c r="K27" s="40"/>
      <c r="L27" s="2"/>
      <c r="M27" s="2"/>
      <c r="N27" s="2"/>
      <c r="O27" s="2"/>
      <c r="P27" s="2"/>
      <c r="Q27" s="2"/>
    </row>
    <row r="28" spans="2:20" ht="15" customHeight="1" x14ac:dyDescent="0.2">
      <c r="B28" s="152"/>
      <c r="C28" s="19" t="s">
        <v>19</v>
      </c>
      <c r="D28" s="205"/>
      <c r="E28" s="203"/>
      <c r="F28" s="204"/>
      <c r="K28" s="1" t="s">
        <v>12</v>
      </c>
      <c r="L28" s="39"/>
      <c r="M28" s="2"/>
      <c r="N28" s="2"/>
      <c r="O28" s="2"/>
      <c r="P28" s="2"/>
      <c r="Q28" s="2"/>
      <c r="R28" s="2"/>
      <c r="S28" s="2"/>
      <c r="T28" s="2"/>
    </row>
    <row r="29" spans="2:20" s="2" customFormat="1" ht="15" customHeight="1" x14ac:dyDescent="0.2">
      <c r="B29" s="207" t="s">
        <v>77</v>
      </c>
      <c r="C29" s="21" t="s">
        <v>20</v>
      </c>
      <c r="D29" s="205"/>
      <c r="E29" s="203"/>
      <c r="F29" s="204"/>
      <c r="K29" s="1" t="s">
        <v>13</v>
      </c>
      <c r="L29" s="39"/>
      <c r="R29" s="1"/>
      <c r="S29" s="1"/>
      <c r="T29" s="1"/>
    </row>
    <row r="30" spans="2:20" ht="15" customHeight="1" x14ac:dyDescent="0.2">
      <c r="B30" s="151"/>
      <c r="C30" s="21" t="str">
        <f>IF(D4="DAF sludge (indicate type of industry)","After DAF units","After primary clarifiers")</f>
        <v>After primary clarifiers</v>
      </c>
      <c r="D30" s="158"/>
      <c r="E30" s="203"/>
      <c r="F30" s="204"/>
      <c r="K30" s="1" t="s">
        <v>14</v>
      </c>
      <c r="L30" s="39"/>
      <c r="M30" s="2"/>
      <c r="N30" s="2"/>
      <c r="O30" s="2"/>
      <c r="P30" s="2"/>
      <c r="Q30" s="2"/>
    </row>
    <row r="31" spans="2:20" ht="15" customHeight="1" x14ac:dyDescent="0.2">
      <c r="B31" s="152"/>
      <c r="C31" s="19" t="s">
        <v>19</v>
      </c>
      <c r="D31" s="205"/>
      <c r="E31" s="203"/>
      <c r="F31" s="204"/>
      <c r="K31" s="1" t="s">
        <v>30</v>
      </c>
      <c r="L31" s="39"/>
      <c r="M31" s="2"/>
      <c r="N31" s="2"/>
      <c r="O31" s="2"/>
      <c r="P31" s="2"/>
      <c r="Q31" s="2"/>
    </row>
    <row r="32" spans="2:20" ht="30" customHeight="1" thickBot="1" x14ac:dyDescent="0.25">
      <c r="B32" s="189" t="s">
        <v>22</v>
      </c>
      <c r="C32" s="166"/>
      <c r="D32" s="190"/>
      <c r="E32" s="200"/>
      <c r="F32" s="201"/>
      <c r="K32" s="1" t="s">
        <v>15</v>
      </c>
      <c r="L32" s="39"/>
      <c r="M32" s="2"/>
      <c r="N32" s="2"/>
      <c r="O32" s="2"/>
      <c r="P32" s="2"/>
      <c r="Q32" s="2"/>
    </row>
    <row r="33" spans="2:17" ht="15" customHeight="1" thickBot="1" x14ac:dyDescent="0.25">
      <c r="B33" s="170" t="s">
        <v>23</v>
      </c>
      <c r="C33" s="171"/>
      <c r="D33" s="171"/>
      <c r="E33" s="171"/>
      <c r="F33" s="172"/>
      <c r="K33" s="1" t="s">
        <v>5</v>
      </c>
      <c r="L33" s="39"/>
      <c r="M33" s="2"/>
      <c r="N33" s="2"/>
      <c r="O33" s="2"/>
      <c r="P33" s="2"/>
      <c r="Q33" s="2"/>
    </row>
    <row r="34" spans="2:17" ht="15" customHeight="1" x14ac:dyDescent="0.2">
      <c r="B34" s="191" t="s">
        <v>71</v>
      </c>
      <c r="C34" s="192"/>
      <c r="D34" s="10">
        <f>Dewatering!D38</f>
        <v>0</v>
      </c>
      <c r="E34" s="26" t="str">
        <f>IF(D34="Outdoor", "Ambient temperature, ºF", "-")</f>
        <v>-</v>
      </c>
      <c r="F34" s="14"/>
      <c r="L34" s="39"/>
      <c r="M34" s="2"/>
      <c r="N34" s="2"/>
      <c r="O34" s="2"/>
      <c r="P34" s="2"/>
      <c r="Q34" s="2"/>
    </row>
    <row r="35" spans="2:17" ht="15" customHeight="1" thickBot="1" x14ac:dyDescent="0.25">
      <c r="B35" s="136" t="str">
        <f>IF(D34="Indoor", "Dimensions of sludge dewatering building (L*W*H), ft", "-")</f>
        <v>-</v>
      </c>
      <c r="C35" s="115"/>
      <c r="D35" s="199"/>
      <c r="E35" s="200"/>
      <c r="F35" s="201"/>
      <c r="L35" s="2"/>
      <c r="M35" s="2"/>
      <c r="N35" s="2"/>
      <c r="O35" s="2"/>
      <c r="P35" s="2"/>
      <c r="Q35" s="2"/>
    </row>
    <row r="36" spans="2:17" ht="15" customHeight="1" thickBot="1" x14ac:dyDescent="0.25">
      <c r="B36" s="193"/>
      <c r="C36" s="171"/>
      <c r="D36" s="171"/>
      <c r="E36" s="171"/>
      <c r="F36" s="172"/>
      <c r="L36" s="2"/>
      <c r="M36" s="2"/>
      <c r="N36" s="2"/>
      <c r="O36" s="2"/>
      <c r="P36" s="2"/>
      <c r="Q36" s="2"/>
    </row>
    <row r="37" spans="2:17" ht="30" customHeight="1" x14ac:dyDescent="0.2">
      <c r="B37" s="178" t="s">
        <v>34</v>
      </c>
      <c r="C37" s="179"/>
      <c r="D37" s="182"/>
      <c r="E37" s="194"/>
      <c r="F37" s="195"/>
      <c r="L37" s="2"/>
      <c r="M37" s="2"/>
      <c r="N37" s="2"/>
      <c r="O37" s="2"/>
      <c r="P37" s="46"/>
      <c r="Q37" s="46"/>
    </row>
    <row r="38" spans="2:17" ht="30" customHeight="1" thickBot="1" x14ac:dyDescent="0.25">
      <c r="B38" s="180"/>
      <c r="C38" s="181"/>
      <c r="D38" s="196"/>
      <c r="E38" s="197"/>
      <c r="F38" s="198"/>
      <c r="L38" s="39"/>
      <c r="M38" s="2"/>
      <c r="N38" s="2"/>
      <c r="O38" s="2"/>
      <c r="P38" s="2"/>
      <c r="Q38" s="2"/>
    </row>
    <row r="39" spans="2:17" ht="27" customHeight="1" x14ac:dyDescent="0.2">
      <c r="B39" s="23" t="s">
        <v>7</v>
      </c>
      <c r="C39" s="15"/>
      <c r="D39" s="15"/>
      <c r="E39" s="15"/>
      <c r="F39" s="15"/>
      <c r="L39" s="39"/>
      <c r="M39" s="2"/>
      <c r="N39" s="2"/>
      <c r="O39" s="2"/>
      <c r="P39" s="2"/>
      <c r="Q39" s="2"/>
    </row>
    <row r="40" spans="2:17" ht="27" customHeight="1" x14ac:dyDescent="0.2">
      <c r="B40" s="17" t="s">
        <v>150</v>
      </c>
      <c r="C40" s="17"/>
      <c r="D40" s="16"/>
      <c r="E40" s="16"/>
      <c r="F40" s="16"/>
      <c r="L40" s="39"/>
      <c r="M40" s="2"/>
      <c r="N40" s="2"/>
      <c r="O40" s="2"/>
      <c r="P40" s="2"/>
      <c r="Q40" s="2"/>
    </row>
    <row r="41" spans="2:17" ht="27" customHeight="1" x14ac:dyDescent="0.2">
      <c r="B41" s="11"/>
      <c r="L41" s="39"/>
      <c r="M41" s="2"/>
      <c r="N41" s="2"/>
      <c r="O41" s="2"/>
      <c r="P41" s="46"/>
      <c r="Q41" s="2"/>
    </row>
    <row r="42" spans="2:17" ht="27" customHeight="1" x14ac:dyDescent="0.2">
      <c r="C42" s="17"/>
      <c r="D42" s="11"/>
      <c r="E42" s="17"/>
      <c r="F42" s="17"/>
      <c r="L42" s="39"/>
      <c r="M42" s="2"/>
      <c r="N42" s="2"/>
      <c r="O42" s="2"/>
      <c r="P42" s="2"/>
      <c r="Q42" s="2"/>
    </row>
    <row r="43" spans="2:17" ht="27" customHeight="1" x14ac:dyDescent="0.2">
      <c r="B43" s="17"/>
      <c r="C43" s="17"/>
      <c r="D43" s="18"/>
      <c r="E43" s="17"/>
      <c r="F43" s="17"/>
      <c r="L43" s="39"/>
      <c r="M43" s="2"/>
      <c r="N43" s="2"/>
      <c r="O43" s="2"/>
      <c r="P43" s="2"/>
      <c r="Q43" s="2"/>
    </row>
    <row r="44" spans="2:17" ht="27" customHeight="1" x14ac:dyDescent="0.2">
      <c r="C44" s="17"/>
      <c r="D44" s="11"/>
      <c r="E44" s="11"/>
      <c r="F44" s="17"/>
      <c r="L44" s="39"/>
      <c r="M44" s="2"/>
      <c r="N44" s="2"/>
      <c r="O44" s="2"/>
      <c r="P44" s="2"/>
      <c r="Q44" s="2"/>
    </row>
    <row r="45" spans="2:17" ht="27" customHeight="1" x14ac:dyDescent="0.2">
      <c r="B45" s="11"/>
      <c r="C45" s="17"/>
      <c r="D45" s="17"/>
      <c r="E45" s="17"/>
      <c r="F45" s="17"/>
      <c r="L45" s="2"/>
      <c r="M45" s="2"/>
      <c r="N45" s="2"/>
      <c r="O45" s="2"/>
      <c r="P45" s="2"/>
      <c r="Q45" s="2"/>
    </row>
    <row r="46" spans="2:17" ht="27" customHeight="1" x14ac:dyDescent="0.2">
      <c r="C46" s="17"/>
      <c r="D46" s="11"/>
      <c r="E46" s="17"/>
      <c r="F46" s="17"/>
      <c r="L46" s="2"/>
      <c r="M46" s="2"/>
      <c r="N46" s="2"/>
      <c r="O46" s="2"/>
      <c r="P46" s="2"/>
      <c r="Q46" s="2"/>
    </row>
    <row r="47" spans="2:17" ht="27" customHeight="1" x14ac:dyDescent="0.2">
      <c r="B47" s="17"/>
      <c r="D47" s="11"/>
      <c r="E47" s="17"/>
      <c r="F47" s="17"/>
      <c r="L47" s="2"/>
      <c r="M47" s="2"/>
      <c r="N47" s="2"/>
      <c r="O47" s="2"/>
      <c r="P47" s="2"/>
      <c r="Q47" s="2"/>
    </row>
    <row r="48" spans="2:17" ht="27" customHeight="1" x14ac:dyDescent="0.2">
      <c r="C48" s="17"/>
      <c r="D48" s="17"/>
      <c r="E48" s="17"/>
      <c r="F48" s="17"/>
      <c r="L48" s="2"/>
      <c r="M48" s="2"/>
      <c r="N48" s="2"/>
      <c r="O48" s="2"/>
      <c r="P48" s="2"/>
      <c r="Q48" s="2"/>
    </row>
    <row r="49" spans="2:17" ht="27" customHeight="1" x14ac:dyDescent="0.2">
      <c r="C49" s="17"/>
      <c r="D49" s="12"/>
      <c r="E49" s="16"/>
      <c r="F49" s="16"/>
      <c r="L49" s="2"/>
      <c r="M49" s="2"/>
      <c r="N49" s="2"/>
      <c r="O49" s="2"/>
      <c r="P49" s="2"/>
      <c r="Q49" s="2"/>
    </row>
    <row r="50" spans="2:17" ht="27" customHeight="1" x14ac:dyDescent="0.2">
      <c r="B50" s="17"/>
      <c r="C50" s="17"/>
      <c r="D50" s="16"/>
      <c r="E50" s="16"/>
      <c r="F50" s="16"/>
      <c r="L50" s="2"/>
      <c r="M50" s="2"/>
      <c r="N50" s="2"/>
      <c r="O50" s="2"/>
      <c r="P50" s="2"/>
      <c r="Q50" s="2"/>
    </row>
    <row r="51" spans="2:17" ht="27" customHeight="1" x14ac:dyDescent="0.2">
      <c r="B51" s="11"/>
      <c r="L51" s="2"/>
      <c r="M51" s="2"/>
      <c r="N51" s="2"/>
      <c r="O51" s="2"/>
      <c r="P51" s="2"/>
      <c r="Q51" s="2"/>
    </row>
    <row r="52" spans="2:17" ht="27" customHeight="1" x14ac:dyDescent="0.2">
      <c r="L52" s="2"/>
      <c r="M52" s="2"/>
      <c r="N52" s="2"/>
      <c r="O52" s="2"/>
      <c r="P52" s="2"/>
      <c r="Q52" s="2"/>
    </row>
    <row r="53" spans="2:17" ht="27" customHeight="1" x14ac:dyDescent="0.2">
      <c r="L53" s="2"/>
      <c r="M53" s="2"/>
      <c r="N53" s="2"/>
      <c r="O53" s="2"/>
      <c r="P53" s="2"/>
      <c r="Q53" s="2"/>
    </row>
    <row r="54" spans="2:17" ht="27" customHeight="1" x14ac:dyDescent="0.2">
      <c r="L54" s="2"/>
      <c r="M54" s="2"/>
      <c r="N54" s="2"/>
      <c r="O54" s="2"/>
      <c r="P54" s="2"/>
      <c r="Q54" s="2"/>
    </row>
    <row r="55" spans="2:17" ht="27" customHeight="1" x14ac:dyDescent="0.2">
      <c r="L55" s="2"/>
      <c r="M55" s="2"/>
      <c r="N55" s="2"/>
      <c r="O55" s="2"/>
      <c r="P55" s="2"/>
      <c r="Q55" s="2"/>
    </row>
    <row r="56" spans="2:17" ht="27" customHeight="1" x14ac:dyDescent="0.2">
      <c r="L56" s="47"/>
      <c r="M56" s="2"/>
      <c r="N56" s="2"/>
      <c r="O56" s="2"/>
      <c r="P56" s="2"/>
      <c r="Q56" s="2"/>
    </row>
    <row r="57" spans="2:17" ht="27" customHeight="1" x14ac:dyDescent="0.2">
      <c r="L57" s="2"/>
      <c r="M57" s="2"/>
      <c r="N57" s="2"/>
      <c r="O57" s="2"/>
      <c r="P57" s="2"/>
      <c r="Q57" s="2"/>
    </row>
    <row r="58" spans="2:17" ht="27" customHeight="1" x14ac:dyDescent="0.2">
      <c r="L58" s="2"/>
      <c r="M58" s="2"/>
      <c r="N58" s="2"/>
      <c r="O58" s="2"/>
      <c r="P58" s="2"/>
      <c r="Q58" s="2"/>
    </row>
    <row r="59" spans="2:17" ht="27" customHeight="1" x14ac:dyDescent="0.2">
      <c r="L59" s="2"/>
      <c r="M59" s="2"/>
      <c r="N59" s="2"/>
      <c r="O59" s="2"/>
      <c r="P59" s="2"/>
      <c r="Q59" s="2"/>
    </row>
    <row r="60" spans="2:17" ht="27" customHeight="1" x14ac:dyDescent="0.2">
      <c r="L60" s="2"/>
      <c r="M60" s="2"/>
      <c r="N60" s="2"/>
      <c r="O60" s="2"/>
      <c r="P60" s="2"/>
      <c r="Q60" s="2"/>
    </row>
    <row r="61" spans="2:17" ht="27" customHeight="1" x14ac:dyDescent="0.2">
      <c r="L61" s="2"/>
      <c r="M61" s="2"/>
      <c r="N61" s="2"/>
      <c r="O61" s="2"/>
      <c r="P61" s="2"/>
      <c r="Q61" s="2"/>
    </row>
    <row r="62" spans="2:17" ht="27" customHeight="1" x14ac:dyDescent="0.2">
      <c r="L62" s="2"/>
      <c r="M62" s="2"/>
      <c r="N62" s="2"/>
      <c r="O62" s="2"/>
      <c r="P62" s="2"/>
      <c r="Q62" s="2"/>
    </row>
    <row r="63" spans="2:17" ht="27" customHeight="1" x14ac:dyDescent="0.2">
      <c r="L63" s="2"/>
      <c r="M63" s="2"/>
      <c r="N63" s="2"/>
      <c r="O63" s="2"/>
      <c r="P63" s="2"/>
      <c r="Q63" s="2"/>
    </row>
    <row r="64" spans="2:17" ht="27" customHeight="1" x14ac:dyDescent="0.2">
      <c r="L64" s="2"/>
      <c r="M64" s="2"/>
      <c r="N64" s="2"/>
      <c r="O64" s="2"/>
      <c r="P64" s="2"/>
      <c r="Q64" s="2"/>
    </row>
    <row r="65" spans="12:17" ht="27" customHeight="1" x14ac:dyDescent="0.2">
      <c r="L65" s="2"/>
      <c r="M65" s="2"/>
      <c r="N65" s="2"/>
      <c r="O65" s="2"/>
      <c r="P65" s="2"/>
      <c r="Q65" s="2"/>
    </row>
    <row r="66" spans="12:17" ht="27" customHeight="1" x14ac:dyDescent="0.2">
      <c r="L66" s="2"/>
      <c r="M66" s="2"/>
      <c r="N66" s="2"/>
      <c r="O66" s="2"/>
      <c r="P66" s="2"/>
      <c r="Q66" s="2"/>
    </row>
  </sheetData>
  <mergeCells count="48">
    <mergeCell ref="B13:C13"/>
    <mergeCell ref="D13:F13"/>
    <mergeCell ref="B2:F2"/>
    <mergeCell ref="B3:F3"/>
    <mergeCell ref="B4:B9"/>
    <mergeCell ref="D4:E4"/>
    <mergeCell ref="D5:F5"/>
    <mergeCell ref="D6:F6"/>
    <mergeCell ref="D9:F9"/>
    <mergeCell ref="B10:C10"/>
    <mergeCell ref="D10:F10"/>
    <mergeCell ref="B11:C11"/>
    <mergeCell ref="D11:F11"/>
    <mergeCell ref="B12:C12"/>
    <mergeCell ref="D12:F12"/>
    <mergeCell ref="B20:B22"/>
    <mergeCell ref="D20:F20"/>
    <mergeCell ref="D21:F21"/>
    <mergeCell ref="D22:F22"/>
    <mergeCell ref="B14:F14"/>
    <mergeCell ref="B15:B16"/>
    <mergeCell ref="D15:F15"/>
    <mergeCell ref="D16:F16"/>
    <mergeCell ref="B17:B19"/>
    <mergeCell ref="D17:F17"/>
    <mergeCell ref="D18:F18"/>
    <mergeCell ref="D19:F19"/>
    <mergeCell ref="B26:B28"/>
    <mergeCell ref="D26:F26"/>
    <mergeCell ref="D27:F27"/>
    <mergeCell ref="D28:F28"/>
    <mergeCell ref="B23:B25"/>
    <mergeCell ref="D23:F23"/>
    <mergeCell ref="D24:F24"/>
    <mergeCell ref="D25:F25"/>
    <mergeCell ref="B32:C32"/>
    <mergeCell ref="D32:F32"/>
    <mergeCell ref="B33:F33"/>
    <mergeCell ref="B34:C34"/>
    <mergeCell ref="B29:B31"/>
    <mergeCell ref="D29:F29"/>
    <mergeCell ref="D30:F30"/>
    <mergeCell ref="D31:F31"/>
    <mergeCell ref="B35:C35"/>
    <mergeCell ref="D35:F35"/>
    <mergeCell ref="B36:F36"/>
    <mergeCell ref="B37:C38"/>
    <mergeCell ref="D37:F38"/>
  </mergeCells>
  <dataValidations count="2">
    <dataValidation allowBlank="1" showInputMessage="1" showErrorMessage="1" prompt="Please note that our dewatering equipment is not designed to be used at a temperature below 0 C." sqref="D34" xr:uid="{00000000-0002-0000-0300-000000000000}"/>
    <dataValidation type="list" allowBlank="1" showInputMessage="1" showErrorMessage="1" sqref="D44" xr:uid="{00000000-0002-0000-0300-000001000000}">
      <formula1>Material</formula1>
    </dataValidation>
  </dataValidations>
  <pageMargins left="0.7" right="0.7" top="0.75" bottom="0.75" header="0.3" footer="0.3"/>
  <pageSetup paperSize="9" scale="5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6"/>
  <sheetViews>
    <sheetView zoomScale="85" zoomScaleNormal="85" workbookViewId="0">
      <selection activeCell="D45" sqref="D45"/>
    </sheetView>
  </sheetViews>
  <sheetFormatPr defaultColWidth="2.140625" defaultRowHeight="9.9499999999999993" customHeight="1" x14ac:dyDescent="0.2"/>
  <cols>
    <col min="1" max="1" width="2" style="2" customWidth="1"/>
    <col min="2" max="2" width="22.7109375" style="13" customWidth="1"/>
    <col min="3" max="3" width="54.28515625" style="13" customWidth="1"/>
    <col min="4" max="4" width="23.140625" style="13" customWidth="1"/>
    <col min="5" max="5" width="23" style="13" customWidth="1"/>
    <col min="6" max="6" width="70.28515625" style="13" customWidth="1"/>
    <col min="7" max="7" width="3.7109375" style="2" customWidth="1"/>
    <col min="8" max="9" width="10.7109375" style="2" customWidth="1"/>
    <col min="10" max="10" width="8.85546875" style="1" customWidth="1"/>
    <col min="11" max="11" width="10.7109375" style="1" customWidth="1"/>
    <col min="12" max="12" width="4.85546875" style="1" customWidth="1"/>
    <col min="13" max="13" width="3.28515625" style="1" customWidth="1"/>
    <col min="14" max="14" width="5" style="1" customWidth="1"/>
    <col min="15" max="15" width="17.7109375" style="1" customWidth="1"/>
    <col min="16" max="16" width="19.7109375" style="1" customWidth="1"/>
    <col min="17" max="17" width="24.28515625" style="1" customWidth="1"/>
    <col min="18" max="27" width="10.7109375" style="1" customWidth="1"/>
    <col min="28" max="16384" width="2.140625" style="1"/>
  </cols>
  <sheetData>
    <row r="1" spans="2:17" ht="9" customHeight="1" x14ac:dyDescent="0.2"/>
    <row r="2" spans="2:17" s="2" customFormat="1" ht="15.75" thickBot="1" x14ac:dyDescent="0.25">
      <c r="B2" s="144" t="s">
        <v>89</v>
      </c>
      <c r="C2" s="145"/>
      <c r="D2" s="145"/>
      <c r="E2" s="145"/>
      <c r="F2" s="145"/>
    </row>
    <row r="3" spans="2:17" s="2" customFormat="1" ht="15.75" thickBot="1" x14ac:dyDescent="0.25">
      <c r="B3" s="146" t="s">
        <v>120</v>
      </c>
      <c r="C3" s="147"/>
      <c r="D3" s="148"/>
      <c r="E3" s="148"/>
      <c r="F3" s="149"/>
      <c r="K3" s="2" t="s">
        <v>148</v>
      </c>
    </row>
    <row r="4" spans="2:17" ht="15" customHeight="1" thickBot="1" x14ac:dyDescent="0.3">
      <c r="B4" s="150" t="s">
        <v>90</v>
      </c>
      <c r="C4" s="20" t="s">
        <v>83</v>
      </c>
      <c r="D4" s="153">
        <f>Dewatering!D8</f>
        <v>0</v>
      </c>
      <c r="E4" s="213"/>
      <c r="F4" s="14"/>
      <c r="H4" s="24" t="s">
        <v>100</v>
      </c>
      <c r="K4" s="54" t="s">
        <v>142</v>
      </c>
      <c r="O4" s="51" t="s">
        <v>145</v>
      </c>
    </row>
    <row r="5" spans="2:17" ht="15" customHeight="1" thickBot="1" x14ac:dyDescent="0.3">
      <c r="B5" s="151"/>
      <c r="C5" s="21" t="s">
        <v>84</v>
      </c>
      <c r="D5" s="202"/>
      <c r="E5" s="203"/>
      <c r="F5" s="204"/>
      <c r="H5" s="25" t="s">
        <v>101</v>
      </c>
      <c r="K5" s="54" t="s">
        <v>143</v>
      </c>
      <c r="L5" s="2"/>
      <c r="M5" s="2"/>
      <c r="N5" s="2"/>
      <c r="O5" s="52" t="s">
        <v>147</v>
      </c>
      <c r="P5" s="3"/>
      <c r="Q5" s="3"/>
    </row>
    <row r="6" spans="2:17" ht="15" customHeight="1" thickBot="1" x14ac:dyDescent="0.25">
      <c r="B6" s="151"/>
      <c r="C6" s="21" t="s">
        <v>123</v>
      </c>
      <c r="D6" s="158"/>
      <c r="E6" s="203"/>
      <c r="F6" s="204"/>
      <c r="K6" s="49" t="s">
        <v>158</v>
      </c>
      <c r="L6" s="2"/>
      <c r="M6" s="39"/>
      <c r="N6" s="39"/>
      <c r="O6" s="52" t="s">
        <v>132</v>
      </c>
      <c r="P6" s="3"/>
      <c r="Q6" s="3"/>
    </row>
    <row r="7" spans="2:17" ht="15" customHeight="1" thickBot="1" x14ac:dyDescent="0.25">
      <c r="B7" s="151"/>
      <c r="C7" s="21" t="s">
        <v>167</v>
      </c>
      <c r="D7" s="29"/>
      <c r="E7" s="27"/>
      <c r="F7" s="28"/>
      <c r="K7" s="50" t="s">
        <v>144</v>
      </c>
      <c r="L7" s="2"/>
      <c r="M7" s="39"/>
      <c r="N7" s="39"/>
      <c r="O7" s="53" t="s">
        <v>146</v>
      </c>
      <c r="P7" s="3"/>
      <c r="Q7" s="3"/>
    </row>
    <row r="8" spans="2:17" ht="15" customHeight="1" thickBot="1" x14ac:dyDescent="0.25">
      <c r="B8" s="151"/>
      <c r="C8" s="35" t="s">
        <v>82</v>
      </c>
      <c r="D8" s="29"/>
      <c r="E8" s="27"/>
      <c r="F8" s="28"/>
      <c r="L8" s="2"/>
      <c r="M8" s="39"/>
      <c r="N8" s="39"/>
      <c r="O8" s="2"/>
      <c r="P8" s="3"/>
      <c r="Q8" s="3"/>
    </row>
    <row r="9" spans="2:17" ht="15" customHeight="1" thickBot="1" x14ac:dyDescent="0.25">
      <c r="B9" s="152"/>
      <c r="C9" s="21" t="s">
        <v>6</v>
      </c>
      <c r="D9" s="202"/>
      <c r="E9" s="203"/>
      <c r="F9" s="204"/>
      <c r="L9" s="2"/>
      <c r="M9" s="2"/>
      <c r="N9" s="39"/>
      <c r="O9" s="2"/>
      <c r="P9" s="3"/>
      <c r="Q9" s="3"/>
    </row>
    <row r="10" spans="2:17" ht="15" customHeight="1" thickBot="1" x14ac:dyDescent="0.25">
      <c r="B10" s="159" t="s">
        <v>85</v>
      </c>
      <c r="C10" s="160"/>
      <c r="D10" s="158"/>
      <c r="E10" s="203"/>
      <c r="F10" s="204"/>
      <c r="L10" s="2"/>
      <c r="M10" s="39"/>
      <c r="N10" s="39"/>
      <c r="O10" s="2"/>
      <c r="P10" s="3"/>
      <c r="Q10" s="3"/>
    </row>
    <row r="11" spans="2:17" ht="15" customHeight="1" thickBot="1" x14ac:dyDescent="0.25">
      <c r="B11" s="161" t="s">
        <v>86</v>
      </c>
      <c r="C11" s="160"/>
      <c r="D11" s="202"/>
      <c r="E11" s="203"/>
      <c r="F11" s="204"/>
      <c r="L11" s="2"/>
      <c r="M11" s="39"/>
      <c r="N11" s="39"/>
      <c r="O11" s="2"/>
      <c r="P11" s="3"/>
      <c r="Q11" s="3"/>
    </row>
    <row r="12" spans="2:17" ht="15" customHeight="1" thickBot="1" x14ac:dyDescent="0.25">
      <c r="B12" s="212" t="s">
        <v>87</v>
      </c>
      <c r="C12" s="160"/>
      <c r="D12" s="214">
        <f>Dewatering!D16</f>
        <v>0</v>
      </c>
      <c r="E12" s="203"/>
      <c r="F12" s="204"/>
      <c r="L12" s="2"/>
      <c r="M12" s="39"/>
      <c r="N12" s="39"/>
      <c r="O12" s="2"/>
      <c r="P12" s="3"/>
      <c r="Q12" s="3"/>
    </row>
    <row r="13" spans="2:17" ht="15" customHeight="1" thickBot="1" x14ac:dyDescent="0.25">
      <c r="B13" s="165" t="s">
        <v>88</v>
      </c>
      <c r="C13" s="166"/>
      <c r="D13" s="208"/>
      <c r="E13" s="209"/>
      <c r="F13" s="210"/>
      <c r="L13" s="2"/>
      <c r="M13" s="2"/>
      <c r="N13" s="2"/>
      <c r="O13" s="2"/>
      <c r="P13" s="3"/>
      <c r="Q13" s="3"/>
    </row>
    <row r="14" spans="2:17" ht="15" customHeight="1" thickBot="1" x14ac:dyDescent="0.3">
      <c r="B14" s="170" t="s">
        <v>121</v>
      </c>
      <c r="C14" s="171"/>
      <c r="D14" s="171"/>
      <c r="E14" s="171"/>
      <c r="F14" s="172"/>
      <c r="K14" s="32" t="s">
        <v>102</v>
      </c>
      <c r="L14" s="2" t="s">
        <v>109</v>
      </c>
      <c r="M14" s="2"/>
      <c r="N14" s="2"/>
      <c r="O14" s="2"/>
      <c r="P14" s="3"/>
      <c r="Q14" s="3"/>
    </row>
    <row r="15" spans="2:17" ht="15" customHeight="1" thickBot="1" x14ac:dyDescent="0.25">
      <c r="B15" s="211" t="s">
        <v>91</v>
      </c>
      <c r="C15" s="22" t="s">
        <v>122</v>
      </c>
      <c r="D15" s="202"/>
      <c r="E15" s="203"/>
      <c r="F15" s="204"/>
      <c r="L15" s="2" t="s">
        <v>110</v>
      </c>
      <c r="M15" s="2"/>
      <c r="N15" s="2"/>
      <c r="O15" s="2"/>
      <c r="P15" s="3"/>
      <c r="Q15" s="3"/>
    </row>
    <row r="16" spans="2:17" ht="15" customHeight="1" thickBot="1" x14ac:dyDescent="0.25">
      <c r="B16" s="152"/>
      <c r="C16" s="21" t="s">
        <v>92</v>
      </c>
      <c r="D16" s="205"/>
      <c r="E16" s="203"/>
      <c r="F16" s="204"/>
      <c r="L16" s="2"/>
      <c r="M16" s="2"/>
      <c r="N16" s="2"/>
      <c r="O16" s="2"/>
      <c r="P16" s="3"/>
      <c r="Q16" s="3"/>
    </row>
    <row r="17" spans="2:20" ht="15" customHeight="1" thickBot="1" x14ac:dyDescent="0.25">
      <c r="B17" s="206" t="s">
        <v>162</v>
      </c>
      <c r="C17" s="21" t="s">
        <v>93</v>
      </c>
      <c r="D17" s="202"/>
      <c r="E17" s="203"/>
      <c r="F17" s="204"/>
      <c r="K17" s="1" t="s">
        <v>111</v>
      </c>
      <c r="L17" s="2"/>
      <c r="M17" s="2"/>
      <c r="N17" s="2"/>
      <c r="O17" s="2"/>
      <c r="P17" s="3"/>
      <c r="Q17" s="3"/>
    </row>
    <row r="18" spans="2:20" ht="15" customHeight="1" thickBot="1" x14ac:dyDescent="0.25">
      <c r="B18" s="151"/>
      <c r="C18" s="21" t="str">
        <f>IF(D4="Osad poflotacyjny (określić rodzaj przemysłu)","Po flotatorach","Po osadnikach wstępnych")</f>
        <v>Po osadnikach wstępnych</v>
      </c>
      <c r="D18" s="205"/>
      <c r="E18" s="203"/>
      <c r="F18" s="204"/>
      <c r="K18" s="1" t="s">
        <v>103</v>
      </c>
      <c r="L18" s="2"/>
      <c r="M18" s="2"/>
      <c r="N18" s="2"/>
      <c r="O18" s="2"/>
      <c r="P18" s="3"/>
      <c r="Q18" s="3"/>
    </row>
    <row r="19" spans="2:20" ht="15" customHeight="1" thickBot="1" x14ac:dyDescent="0.25">
      <c r="B19" s="152"/>
      <c r="C19" s="19" t="s">
        <v>94</v>
      </c>
      <c r="D19" s="205"/>
      <c r="E19" s="203"/>
      <c r="F19" s="204"/>
      <c r="K19" s="1" t="s">
        <v>104</v>
      </c>
      <c r="L19" s="2"/>
      <c r="M19" s="2"/>
      <c r="N19" s="2"/>
      <c r="O19" s="2"/>
      <c r="P19" s="3"/>
      <c r="Q19" s="3"/>
    </row>
    <row r="20" spans="2:20" ht="15" customHeight="1" thickBot="1" x14ac:dyDescent="0.25">
      <c r="B20" s="206" t="s">
        <v>95</v>
      </c>
      <c r="C20" s="21" t="s">
        <v>93</v>
      </c>
      <c r="D20" s="202"/>
      <c r="E20" s="203"/>
      <c r="F20" s="204"/>
      <c r="K20" s="1" t="s">
        <v>112</v>
      </c>
      <c r="L20" s="2"/>
      <c r="M20" s="2"/>
      <c r="N20" s="2"/>
      <c r="O20" s="2"/>
      <c r="P20" s="3"/>
      <c r="Q20" s="3"/>
    </row>
    <row r="21" spans="2:20" ht="15" customHeight="1" thickBot="1" x14ac:dyDescent="0.3">
      <c r="B21" s="151"/>
      <c r="C21" s="21" t="str">
        <f>IF(D4="Osad poflotacyjny (określić rodzaj przemysłu)","Po flotatorach","Po osadnikach wstępnych")</f>
        <v>Po osadnikach wstępnych</v>
      </c>
      <c r="D21" s="158"/>
      <c r="E21" s="203"/>
      <c r="F21" s="204"/>
      <c r="K21" s="40" t="s">
        <v>105</v>
      </c>
      <c r="L21" s="2"/>
      <c r="M21" s="2"/>
      <c r="N21" s="2"/>
      <c r="O21" s="2"/>
      <c r="P21" s="3"/>
      <c r="Q21" s="3"/>
    </row>
    <row r="22" spans="2:20" ht="15" customHeight="1" thickBot="1" x14ac:dyDescent="0.3">
      <c r="B22" s="152"/>
      <c r="C22" s="19" t="s">
        <v>94</v>
      </c>
      <c r="D22" s="155"/>
      <c r="E22" s="203"/>
      <c r="F22" s="204"/>
      <c r="K22" s="40"/>
      <c r="L22" s="2"/>
      <c r="M22" s="2"/>
      <c r="N22" s="2"/>
      <c r="O22" s="2"/>
      <c r="P22" s="3"/>
      <c r="Q22" s="3"/>
    </row>
    <row r="23" spans="2:20" ht="15" customHeight="1" thickBot="1" x14ac:dyDescent="0.3">
      <c r="B23" s="206" t="s">
        <v>114</v>
      </c>
      <c r="C23" s="21" t="s">
        <v>93</v>
      </c>
      <c r="D23" s="41"/>
      <c r="E23" s="27"/>
      <c r="F23" s="28"/>
      <c r="K23" s="40"/>
      <c r="L23" s="2"/>
      <c r="M23" s="2"/>
      <c r="N23" s="2"/>
      <c r="O23" s="2"/>
      <c r="P23" s="3"/>
      <c r="Q23" s="3"/>
    </row>
    <row r="24" spans="2:20" ht="15" customHeight="1" thickBot="1" x14ac:dyDescent="0.3">
      <c r="B24" s="151"/>
      <c r="C24" s="21" t="str">
        <f>IF(D4="Osad poflotacyjny (określić rodzaj przemysłu)","Po flotatorach","Po osadnikach wstępnych")</f>
        <v>Po osadnikach wstępnych</v>
      </c>
      <c r="D24" s="41"/>
      <c r="E24" s="27"/>
      <c r="F24" s="28"/>
      <c r="K24" s="40"/>
      <c r="L24" s="2"/>
      <c r="M24" s="2"/>
      <c r="N24" s="2"/>
      <c r="O24" s="2"/>
      <c r="P24" s="3"/>
      <c r="Q24" s="3"/>
    </row>
    <row r="25" spans="2:20" ht="15" customHeight="1" thickBot="1" x14ac:dyDescent="0.3">
      <c r="B25" s="152"/>
      <c r="C25" s="19" t="s">
        <v>94</v>
      </c>
      <c r="D25" s="41"/>
      <c r="E25" s="27"/>
      <c r="F25" s="28"/>
      <c r="K25" s="40"/>
      <c r="L25" s="2"/>
      <c r="M25" s="2"/>
      <c r="N25" s="2"/>
      <c r="O25" s="2"/>
      <c r="P25" s="3"/>
      <c r="Q25" s="3"/>
    </row>
    <row r="26" spans="2:20" ht="15" customHeight="1" thickBot="1" x14ac:dyDescent="0.3">
      <c r="B26" s="206" t="s">
        <v>115</v>
      </c>
      <c r="C26" s="21" t="s">
        <v>93</v>
      </c>
      <c r="D26" s="41"/>
      <c r="E26" s="27"/>
      <c r="F26" s="28"/>
      <c r="K26" s="40"/>
      <c r="L26" s="2"/>
      <c r="M26" s="2"/>
      <c r="N26" s="2"/>
      <c r="O26" s="2"/>
      <c r="P26" s="3"/>
      <c r="Q26" s="3"/>
    </row>
    <row r="27" spans="2:20" ht="15" customHeight="1" thickBot="1" x14ac:dyDescent="0.3">
      <c r="B27" s="151"/>
      <c r="C27" s="21" t="str">
        <f>IF(D4="Osad poflotacyjny (określić rodzaj przemysłu)","Po flotatorach","Po osadnikach wstępnych")</f>
        <v>Po osadnikach wstępnych</v>
      </c>
      <c r="D27" s="41"/>
      <c r="E27" s="27"/>
      <c r="F27" s="28"/>
      <c r="K27" s="40"/>
      <c r="L27" s="2"/>
      <c r="M27" s="2"/>
      <c r="N27" s="2"/>
      <c r="O27" s="2"/>
      <c r="P27" s="3"/>
      <c r="Q27" s="3"/>
    </row>
    <row r="28" spans="2:20" ht="15" customHeight="1" thickBot="1" x14ac:dyDescent="0.25">
      <c r="B28" s="152"/>
      <c r="C28" s="19" t="s">
        <v>94</v>
      </c>
      <c r="D28" s="41"/>
      <c r="E28" s="27"/>
      <c r="F28" s="28"/>
      <c r="K28" s="1" t="s">
        <v>106</v>
      </c>
      <c r="L28" s="39"/>
      <c r="M28" s="2"/>
      <c r="N28" s="2"/>
      <c r="O28" s="2"/>
      <c r="P28" s="3"/>
      <c r="Q28" s="3"/>
      <c r="R28" s="2"/>
      <c r="S28" s="2"/>
      <c r="T28" s="2"/>
    </row>
    <row r="29" spans="2:20" s="2" customFormat="1" ht="15" customHeight="1" thickBot="1" x14ac:dyDescent="0.25">
      <c r="B29" s="207" t="s">
        <v>96</v>
      </c>
      <c r="C29" s="21" t="s">
        <v>93</v>
      </c>
      <c r="D29" s="205"/>
      <c r="E29" s="203"/>
      <c r="F29" s="204"/>
      <c r="K29" s="1" t="s">
        <v>107</v>
      </c>
      <c r="L29" s="39"/>
      <c r="P29" s="3"/>
      <c r="Q29" s="3"/>
      <c r="R29" s="1"/>
      <c r="S29" s="1"/>
      <c r="T29" s="1"/>
    </row>
    <row r="30" spans="2:20" ht="15" customHeight="1" thickBot="1" x14ac:dyDescent="0.25">
      <c r="B30" s="151"/>
      <c r="C30" s="21" t="str">
        <f>IF(D4="Osad poflotacyjny (określić rodzaj przemysłu)","Po flotatorach","Po osadnikach wstępnych")</f>
        <v>Po osadnikach wstępnych</v>
      </c>
      <c r="D30" s="158"/>
      <c r="E30" s="203"/>
      <c r="F30" s="204"/>
      <c r="K30" s="1" t="s">
        <v>119</v>
      </c>
      <c r="L30" s="39"/>
      <c r="M30" s="2"/>
      <c r="N30" s="2"/>
      <c r="O30" s="2"/>
      <c r="P30" s="3"/>
      <c r="Q30" s="3"/>
    </row>
    <row r="31" spans="2:20" ht="15" customHeight="1" thickBot="1" x14ac:dyDescent="0.25">
      <c r="B31" s="152"/>
      <c r="C31" s="19" t="s">
        <v>94</v>
      </c>
      <c r="D31" s="205"/>
      <c r="E31" s="203"/>
      <c r="F31" s="204"/>
      <c r="K31" s="1" t="s">
        <v>117</v>
      </c>
      <c r="L31" s="39"/>
      <c r="M31" s="2"/>
      <c r="N31" s="2"/>
      <c r="O31" s="2"/>
      <c r="P31" s="3"/>
      <c r="Q31" s="3"/>
    </row>
    <row r="32" spans="2:20" ht="30" customHeight="1" thickBot="1" x14ac:dyDescent="0.25">
      <c r="B32" s="189" t="s">
        <v>97</v>
      </c>
      <c r="C32" s="166"/>
      <c r="D32" s="190"/>
      <c r="E32" s="200"/>
      <c r="F32" s="201"/>
      <c r="K32" s="1" t="s">
        <v>118</v>
      </c>
      <c r="L32" s="39"/>
      <c r="M32" s="2"/>
      <c r="N32" s="2"/>
      <c r="O32" s="2"/>
      <c r="P32" s="3"/>
      <c r="Q32" s="3"/>
    </row>
    <row r="33" spans="2:20" ht="15" customHeight="1" thickBot="1" x14ac:dyDescent="0.25">
      <c r="B33" s="170" t="s">
        <v>98</v>
      </c>
      <c r="C33" s="171"/>
      <c r="D33" s="171"/>
      <c r="E33" s="171"/>
      <c r="F33" s="172"/>
      <c r="K33" s="1" t="s">
        <v>108</v>
      </c>
      <c r="L33" s="39"/>
      <c r="M33" s="2"/>
      <c r="N33" s="2"/>
      <c r="O33" s="2"/>
      <c r="P33" s="3"/>
      <c r="Q33" s="3"/>
    </row>
    <row r="34" spans="2:20" ht="15" customHeight="1" thickBot="1" x14ac:dyDescent="0.25">
      <c r="B34" s="191" t="s">
        <v>99</v>
      </c>
      <c r="C34" s="192"/>
      <c r="D34" s="10">
        <f>Dewatering!D38</f>
        <v>0</v>
      </c>
      <c r="E34" s="26" t="str">
        <f>IF(D34="Na zewnątrz", "Temperatura otoczenia, ºC", "-")</f>
        <v>-</v>
      </c>
      <c r="F34" s="14"/>
      <c r="L34" s="39"/>
      <c r="M34" s="2"/>
      <c r="N34" s="2"/>
      <c r="O34" s="2"/>
      <c r="P34" s="3"/>
      <c r="Q34" s="3"/>
    </row>
    <row r="35" spans="2:20" ht="15" customHeight="1" thickBot="1" x14ac:dyDescent="0.25">
      <c r="B35" s="136" t="str">
        <f>IF(D34="Wewnątrz", "Wymiary budynku odwadniania osadu (L*W*H), m", "-")</f>
        <v>-</v>
      </c>
      <c r="C35" s="115"/>
      <c r="D35" s="199"/>
      <c r="E35" s="200"/>
      <c r="F35" s="201"/>
      <c r="L35" s="2"/>
      <c r="M35" s="2"/>
      <c r="N35" s="2"/>
      <c r="O35" s="2"/>
      <c r="P35" s="3"/>
      <c r="Q35" s="3"/>
    </row>
    <row r="36" spans="2:20" ht="15" customHeight="1" thickBot="1" x14ac:dyDescent="0.25">
      <c r="B36" s="193"/>
      <c r="C36" s="171"/>
      <c r="D36" s="171"/>
      <c r="E36" s="171"/>
      <c r="F36" s="172"/>
      <c r="L36" s="2"/>
      <c r="M36" s="2"/>
      <c r="N36" s="2"/>
      <c r="O36" s="2"/>
      <c r="P36" s="3"/>
      <c r="Q36" s="3"/>
    </row>
    <row r="37" spans="2:20" ht="30" customHeight="1" thickBot="1" x14ac:dyDescent="0.25">
      <c r="B37" s="178" t="s">
        <v>116</v>
      </c>
      <c r="C37" s="179"/>
      <c r="D37" s="182"/>
      <c r="E37" s="194"/>
      <c r="F37" s="195"/>
      <c r="L37" s="2"/>
      <c r="M37" s="2"/>
      <c r="N37" s="2"/>
      <c r="O37" s="2"/>
      <c r="P37" s="5"/>
      <c r="Q37" s="5"/>
    </row>
    <row r="38" spans="2:20" ht="30" customHeight="1" thickBot="1" x14ac:dyDescent="0.25">
      <c r="B38" s="180"/>
      <c r="C38" s="181"/>
      <c r="D38" s="196"/>
      <c r="E38" s="197"/>
      <c r="F38" s="198"/>
      <c r="L38" s="36"/>
      <c r="O38" s="38"/>
      <c r="P38" s="3"/>
      <c r="Q38" s="3"/>
      <c r="R38" s="2"/>
      <c r="S38" s="3"/>
      <c r="T38" s="3"/>
    </row>
    <row r="39" spans="2:20" ht="9.9499999999999993" customHeight="1" thickBot="1" x14ac:dyDescent="0.25">
      <c r="B39" s="23" t="s">
        <v>113</v>
      </c>
      <c r="C39" s="15"/>
      <c r="D39" s="15"/>
      <c r="E39" s="15"/>
      <c r="F39" s="15"/>
      <c r="J39" s="6"/>
      <c r="L39" s="37"/>
      <c r="O39" s="4"/>
      <c r="P39" s="3"/>
      <c r="Q39" s="3"/>
      <c r="R39" s="2"/>
      <c r="S39" s="3"/>
      <c r="T39" s="3"/>
    </row>
    <row r="40" spans="2:20" ht="9.9499999999999993" customHeight="1" thickBot="1" x14ac:dyDescent="0.25">
      <c r="B40" s="17" t="s">
        <v>149</v>
      </c>
      <c r="C40" s="17"/>
      <c r="D40" s="16"/>
      <c r="E40" s="16"/>
      <c r="F40" s="16"/>
      <c r="J40" s="6"/>
      <c r="O40" s="4"/>
      <c r="P40" s="3"/>
      <c r="Q40" s="3"/>
      <c r="R40" s="2"/>
      <c r="S40" s="3"/>
      <c r="T40" s="3"/>
    </row>
    <row r="41" spans="2:20" ht="9.9499999999999993" customHeight="1" thickBot="1" x14ac:dyDescent="0.25">
      <c r="B41" s="11"/>
      <c r="J41" s="7"/>
      <c r="L41" s="37"/>
      <c r="O41" s="4"/>
      <c r="P41" s="3"/>
      <c r="Q41" s="3"/>
      <c r="R41" s="2"/>
      <c r="S41" s="5"/>
      <c r="T41" s="3"/>
    </row>
    <row r="42" spans="2:20" ht="9.9499999999999993" customHeight="1" thickBot="1" x14ac:dyDescent="0.25">
      <c r="C42" s="17"/>
      <c r="D42" s="11"/>
      <c r="E42" s="17"/>
      <c r="F42" s="17"/>
      <c r="J42" s="6"/>
      <c r="L42" s="37"/>
      <c r="O42" s="4"/>
      <c r="P42" s="3"/>
      <c r="Q42" s="3"/>
      <c r="R42" s="2"/>
      <c r="S42" s="3"/>
      <c r="T42" s="3"/>
    </row>
    <row r="43" spans="2:20" ht="9.9499999999999993" customHeight="1" thickBot="1" x14ac:dyDescent="0.25">
      <c r="B43" s="17"/>
      <c r="C43" s="17"/>
      <c r="D43" s="18"/>
      <c r="E43" s="17"/>
      <c r="F43" s="17"/>
      <c r="J43" s="6"/>
      <c r="K43" s="6"/>
      <c r="L43" s="37"/>
      <c r="O43" s="4"/>
      <c r="P43" s="3"/>
      <c r="Q43" s="3"/>
      <c r="R43" s="2"/>
      <c r="S43" s="3"/>
      <c r="T43" s="3"/>
    </row>
    <row r="44" spans="2:20" ht="9.9499999999999993" customHeight="1" thickBot="1" x14ac:dyDescent="0.25">
      <c r="C44" s="17"/>
      <c r="D44" s="11"/>
      <c r="E44" s="11"/>
      <c r="F44" s="17"/>
      <c r="J44" s="6"/>
      <c r="K44" s="6"/>
      <c r="L44" s="37"/>
      <c r="O44" s="4"/>
      <c r="P44" s="3"/>
      <c r="Q44" s="3"/>
      <c r="R44" s="2"/>
      <c r="S44" s="3"/>
      <c r="T44" s="3"/>
    </row>
    <row r="45" spans="2:20" ht="9.9499999999999993" customHeight="1" thickBot="1" x14ac:dyDescent="0.25">
      <c r="B45" s="11"/>
      <c r="C45" s="17"/>
      <c r="D45" s="17"/>
      <c r="E45" s="17"/>
      <c r="F45" s="17"/>
      <c r="L45" s="37"/>
      <c r="O45" s="3"/>
      <c r="P45" s="3"/>
      <c r="Q45" s="3"/>
      <c r="R45" s="2"/>
      <c r="S45" s="3"/>
      <c r="T45" s="3"/>
    </row>
    <row r="46" spans="2:20" ht="9.9499999999999993" customHeight="1" thickBot="1" x14ac:dyDescent="0.25">
      <c r="C46" s="17"/>
      <c r="D46" s="11"/>
      <c r="E46" s="17"/>
      <c r="F46" s="17"/>
      <c r="J46" s="6"/>
      <c r="L46" s="37"/>
      <c r="O46" s="3"/>
      <c r="P46" s="3"/>
      <c r="Q46" s="3"/>
      <c r="R46" s="2"/>
      <c r="S46" s="3"/>
      <c r="T46" s="3"/>
    </row>
    <row r="47" spans="2:20" ht="9.9499999999999993" customHeight="1" thickBot="1" x14ac:dyDescent="0.25">
      <c r="B47" s="17"/>
      <c r="D47" s="11"/>
      <c r="E47" s="17"/>
      <c r="F47" s="17"/>
      <c r="J47" s="6"/>
      <c r="L47" s="37"/>
      <c r="O47" s="3"/>
      <c r="P47" s="3"/>
      <c r="Q47" s="3"/>
      <c r="R47" s="2"/>
      <c r="S47" s="3"/>
      <c r="T47" s="3"/>
    </row>
    <row r="48" spans="2:20" ht="9.9499999999999993" customHeight="1" thickBot="1" x14ac:dyDescent="0.25">
      <c r="C48" s="17"/>
      <c r="D48" s="17"/>
      <c r="E48" s="17"/>
      <c r="F48" s="17"/>
      <c r="J48" s="6"/>
      <c r="O48" s="3"/>
      <c r="P48" s="3"/>
      <c r="Q48" s="3"/>
      <c r="R48" s="2"/>
      <c r="S48" s="3"/>
      <c r="T48" s="3"/>
    </row>
    <row r="49" spans="2:20" ht="9.9499999999999993" customHeight="1" thickBot="1" x14ac:dyDescent="0.25">
      <c r="C49" s="17"/>
      <c r="D49" s="12"/>
      <c r="E49" s="16"/>
      <c r="F49" s="16"/>
      <c r="L49" s="37"/>
      <c r="O49" s="3"/>
      <c r="P49" s="3"/>
      <c r="Q49" s="3"/>
      <c r="R49" s="2"/>
      <c r="S49" s="3"/>
      <c r="T49" s="3"/>
    </row>
    <row r="50" spans="2:20" ht="9.9499999999999993" customHeight="1" thickBot="1" x14ac:dyDescent="0.25">
      <c r="B50" s="17"/>
      <c r="C50" s="17"/>
      <c r="D50" s="16"/>
      <c r="E50" s="16"/>
      <c r="F50" s="16"/>
      <c r="J50" s="6"/>
      <c r="O50" s="3"/>
      <c r="P50" s="3"/>
      <c r="Q50" s="3"/>
      <c r="R50" s="2"/>
      <c r="S50" s="3"/>
      <c r="T50" s="3"/>
    </row>
    <row r="51" spans="2:20" ht="9.9499999999999993" customHeight="1" thickBot="1" x14ac:dyDescent="0.25">
      <c r="B51" s="11"/>
      <c r="O51" s="3"/>
      <c r="P51" s="3"/>
      <c r="Q51" s="3"/>
      <c r="R51" s="2"/>
      <c r="S51" s="3"/>
      <c r="T51" s="3"/>
    </row>
    <row r="52" spans="2:20" ht="9.9499999999999993" customHeight="1" thickBot="1" x14ac:dyDescent="0.25">
      <c r="K52" s="6"/>
      <c r="L52" s="6"/>
      <c r="O52" s="3"/>
      <c r="P52" s="3"/>
      <c r="Q52" s="3"/>
      <c r="R52" s="2"/>
      <c r="S52" s="3"/>
      <c r="T52" s="3"/>
    </row>
    <row r="53" spans="2:20" ht="9.9499999999999993" customHeight="1" thickBot="1" x14ac:dyDescent="0.25">
      <c r="J53" s="6"/>
      <c r="K53" s="6"/>
      <c r="L53" s="7"/>
      <c r="O53" s="3"/>
      <c r="P53" s="3"/>
      <c r="Q53" s="3"/>
      <c r="R53" s="2"/>
      <c r="S53" s="8"/>
      <c r="T53" s="8"/>
    </row>
    <row r="54" spans="2:20" ht="9.9499999999999993" customHeight="1" thickBot="1" x14ac:dyDescent="0.25">
      <c r="J54" s="6"/>
      <c r="K54" s="6"/>
      <c r="L54" s="6"/>
      <c r="O54" s="3"/>
      <c r="P54" s="3"/>
      <c r="Q54" s="3"/>
      <c r="R54" s="2"/>
      <c r="S54" s="3"/>
      <c r="T54" s="2"/>
    </row>
    <row r="55" spans="2:20" ht="9.9499999999999993" customHeight="1" thickBot="1" x14ac:dyDescent="0.25">
      <c r="J55" s="6"/>
      <c r="O55" s="3"/>
      <c r="P55" s="3"/>
      <c r="Q55" s="3"/>
      <c r="R55" s="2"/>
      <c r="S55" s="3"/>
      <c r="T55" s="2"/>
    </row>
    <row r="56" spans="2:20" ht="9.9499999999999993" customHeight="1" thickBot="1" x14ac:dyDescent="0.25">
      <c r="O56" s="9"/>
      <c r="P56" s="3"/>
      <c r="Q56" s="3"/>
      <c r="R56" s="2"/>
      <c r="S56" s="3"/>
      <c r="T56" s="2"/>
    </row>
    <row r="57" spans="2:20" ht="9.9499999999999993" customHeight="1" thickBot="1" x14ac:dyDescent="0.25">
      <c r="O57" s="3"/>
      <c r="P57" s="3"/>
      <c r="Q57" s="3"/>
      <c r="R57" s="2"/>
      <c r="S57" s="2"/>
      <c r="T57" s="2"/>
    </row>
    <row r="58" spans="2:20" ht="9.9499999999999993" customHeight="1" thickBot="1" x14ac:dyDescent="0.25">
      <c r="O58" s="3"/>
      <c r="P58" s="3"/>
      <c r="Q58" s="3"/>
      <c r="R58" s="2"/>
      <c r="S58" s="2"/>
      <c r="T58" s="2"/>
    </row>
    <row r="59" spans="2:20" ht="9.9499999999999993" customHeight="1" thickBot="1" x14ac:dyDescent="0.25">
      <c r="O59" s="3"/>
      <c r="P59" s="3"/>
      <c r="Q59" s="3"/>
      <c r="R59" s="2"/>
      <c r="S59" s="2"/>
      <c r="T59" s="2"/>
    </row>
    <row r="60" spans="2:20" ht="9.9499999999999993" customHeight="1" thickBot="1" x14ac:dyDescent="0.25">
      <c r="O60" s="3"/>
      <c r="P60" s="3"/>
      <c r="Q60" s="3"/>
      <c r="R60" s="2"/>
      <c r="S60" s="2"/>
      <c r="T60" s="2"/>
    </row>
    <row r="61" spans="2:20" ht="9.9499999999999993" customHeight="1" thickBot="1" x14ac:dyDescent="0.25">
      <c r="O61" s="3"/>
      <c r="P61" s="3"/>
      <c r="Q61" s="3"/>
      <c r="R61" s="2"/>
      <c r="S61" s="2"/>
      <c r="T61" s="2"/>
    </row>
    <row r="62" spans="2:20" ht="9.9499999999999993" customHeight="1" thickBot="1" x14ac:dyDescent="0.25">
      <c r="O62" s="3"/>
      <c r="P62" s="3"/>
      <c r="Q62" s="3"/>
      <c r="R62" s="2"/>
      <c r="S62" s="2"/>
      <c r="T62" s="2"/>
    </row>
    <row r="63" spans="2:20" ht="9.9499999999999993" customHeight="1" thickBot="1" x14ac:dyDescent="0.25">
      <c r="O63" s="3"/>
      <c r="P63" s="3"/>
      <c r="Q63" s="3"/>
      <c r="R63" s="2"/>
      <c r="S63" s="2"/>
      <c r="T63" s="2"/>
    </row>
    <row r="64" spans="2:20" ht="9.9499999999999993" customHeight="1" thickBot="1" x14ac:dyDescent="0.25">
      <c r="O64" s="3"/>
      <c r="P64" s="3"/>
      <c r="Q64" s="3"/>
      <c r="R64" s="2"/>
      <c r="S64" s="2"/>
      <c r="T64" s="2"/>
    </row>
    <row r="65" spans="15:20" ht="9.9499999999999993" customHeight="1" thickBot="1" x14ac:dyDescent="0.25">
      <c r="O65" s="3"/>
      <c r="P65" s="3"/>
      <c r="Q65" s="3"/>
      <c r="R65" s="2"/>
      <c r="S65" s="2"/>
      <c r="T65" s="2"/>
    </row>
    <row r="66" spans="15:20" ht="9.9499999999999993" customHeight="1" thickBot="1" x14ac:dyDescent="0.25">
      <c r="O66" s="3"/>
      <c r="P66" s="3"/>
      <c r="Q66" s="3"/>
      <c r="R66" s="2"/>
      <c r="S66" s="2"/>
      <c r="T66" s="2"/>
    </row>
  </sheetData>
  <mergeCells count="42">
    <mergeCell ref="B2:F2"/>
    <mergeCell ref="B3:F3"/>
    <mergeCell ref="B4:B9"/>
    <mergeCell ref="D4:E4"/>
    <mergeCell ref="D5:F5"/>
    <mergeCell ref="D6:F6"/>
    <mergeCell ref="D9:F9"/>
    <mergeCell ref="B10:C10"/>
    <mergeCell ref="D10:F10"/>
    <mergeCell ref="B11:C11"/>
    <mergeCell ref="D11:F11"/>
    <mergeCell ref="B12:C12"/>
    <mergeCell ref="D12:F12"/>
    <mergeCell ref="B13:C13"/>
    <mergeCell ref="D13:F13"/>
    <mergeCell ref="B14:F14"/>
    <mergeCell ref="B15:B16"/>
    <mergeCell ref="D15:F15"/>
    <mergeCell ref="D16:F16"/>
    <mergeCell ref="B17:B19"/>
    <mergeCell ref="D17:F17"/>
    <mergeCell ref="D18:F18"/>
    <mergeCell ref="D19:F19"/>
    <mergeCell ref="B20:B22"/>
    <mergeCell ref="D20:F20"/>
    <mergeCell ref="D21:F21"/>
    <mergeCell ref="D22:F22"/>
    <mergeCell ref="B23:B25"/>
    <mergeCell ref="B26:B28"/>
    <mergeCell ref="B29:B31"/>
    <mergeCell ref="D29:F29"/>
    <mergeCell ref="D30:F30"/>
    <mergeCell ref="D31:F31"/>
    <mergeCell ref="B36:F36"/>
    <mergeCell ref="B37:C38"/>
    <mergeCell ref="D37:F38"/>
    <mergeCell ref="B32:C32"/>
    <mergeCell ref="D32:F32"/>
    <mergeCell ref="B33:F33"/>
    <mergeCell ref="B34:C34"/>
    <mergeCell ref="B35:C35"/>
    <mergeCell ref="D35:F35"/>
  </mergeCells>
  <dataValidations count="2">
    <dataValidation allowBlank="1" showInputMessage="1" showErrorMessage="1" prompt="Please note that our dewatering equipment is not designed to be used at a temperature below 0 C." sqref="D34" xr:uid="{00000000-0002-0000-0400-000000000000}"/>
    <dataValidation type="list" allowBlank="1" showInputMessage="1" showErrorMessage="1" sqref="D44" xr:uid="{00000000-0002-0000-0400-000001000000}">
      <formula1>Material</formula1>
    </dataValidation>
  </dataValidations>
  <pageMargins left="0.7" right="0.7"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6"/>
  <sheetViews>
    <sheetView workbookViewId="0">
      <selection activeCell="B12" sqref="B12:C12"/>
    </sheetView>
  </sheetViews>
  <sheetFormatPr defaultColWidth="2.140625" defaultRowHeight="14.25" x14ac:dyDescent="0.2"/>
  <cols>
    <col min="1" max="1" width="2" style="2" customWidth="1"/>
    <col min="2" max="2" width="30.140625" style="13" customWidth="1"/>
    <col min="3" max="3" width="34.85546875" style="13" customWidth="1"/>
    <col min="4" max="4" width="23.140625" style="13" customWidth="1"/>
    <col min="5" max="5" width="23" style="13" customWidth="1"/>
    <col min="6" max="6" width="70.28515625" style="13" customWidth="1"/>
    <col min="7" max="7" width="3.7109375" style="2" customWidth="1"/>
    <col min="8" max="9" width="10.7109375" style="2" customWidth="1"/>
    <col min="10" max="10" width="10.7109375" style="1" customWidth="1"/>
    <col min="11" max="11" width="13.42578125" style="1" customWidth="1"/>
    <col min="12" max="12" width="5" style="1" customWidth="1"/>
    <col min="13" max="13" width="3.28515625" style="1" customWidth="1"/>
    <col min="14" max="14" width="3.7109375" style="1" customWidth="1"/>
    <col min="15" max="15" width="17.7109375" style="1" customWidth="1"/>
    <col min="16" max="25" width="10.7109375" style="1" customWidth="1"/>
    <col min="26" max="16384" width="2.140625" style="1"/>
  </cols>
  <sheetData>
    <row r="1" spans="2:15" ht="9" customHeight="1" x14ac:dyDescent="0.2"/>
    <row r="2" spans="2:15" s="2" customFormat="1" ht="15.75" thickBot="1" x14ac:dyDescent="0.25">
      <c r="B2" s="144" t="s">
        <v>168</v>
      </c>
      <c r="C2" s="145"/>
      <c r="D2" s="145"/>
      <c r="E2" s="145"/>
      <c r="F2" s="145"/>
    </row>
    <row r="3" spans="2:15" s="2" customFormat="1" ht="15.75" thickBot="1" x14ac:dyDescent="0.25">
      <c r="B3" s="146" t="s">
        <v>169</v>
      </c>
      <c r="C3" s="147"/>
      <c r="D3" s="148"/>
      <c r="E3" s="148"/>
      <c r="F3" s="149"/>
      <c r="K3" s="2" t="s">
        <v>170</v>
      </c>
    </row>
    <row r="4" spans="2:15" ht="15" customHeight="1" x14ac:dyDescent="0.2">
      <c r="B4" s="150" t="s">
        <v>171</v>
      </c>
      <c r="C4" s="20" t="s">
        <v>172</v>
      </c>
      <c r="D4" s="153">
        <f>Dewatering!D8</f>
        <v>0</v>
      </c>
      <c r="E4" s="213"/>
      <c r="F4" s="14"/>
      <c r="H4" s="72" t="s">
        <v>173</v>
      </c>
      <c r="K4" s="48" t="s">
        <v>174</v>
      </c>
      <c r="O4" s="51" t="s">
        <v>175</v>
      </c>
    </row>
    <row r="5" spans="2:15" ht="15" customHeight="1" x14ac:dyDescent="0.2">
      <c r="B5" s="216"/>
      <c r="C5" s="21" t="s">
        <v>176</v>
      </c>
      <c r="D5" s="202"/>
      <c r="E5" s="203"/>
      <c r="F5" s="204"/>
      <c r="H5" s="72" t="s">
        <v>177</v>
      </c>
      <c r="K5" s="49" t="s">
        <v>178</v>
      </c>
      <c r="L5" s="2"/>
      <c r="M5" s="2"/>
      <c r="N5" s="2"/>
      <c r="O5" s="52" t="s">
        <v>179</v>
      </c>
    </row>
    <row r="6" spans="2:15" ht="15" customHeight="1" x14ac:dyDescent="0.2">
      <c r="B6" s="216"/>
      <c r="C6" s="21" t="s">
        <v>260</v>
      </c>
      <c r="D6" s="158"/>
      <c r="E6" s="203"/>
      <c r="F6" s="204"/>
      <c r="K6" s="49" t="s">
        <v>180</v>
      </c>
      <c r="L6" s="2"/>
      <c r="M6" s="39"/>
      <c r="N6" s="39"/>
      <c r="O6" s="52" t="s">
        <v>181</v>
      </c>
    </row>
    <row r="7" spans="2:15" ht="15" customHeight="1" thickBot="1" x14ac:dyDescent="0.25">
      <c r="B7" s="216"/>
      <c r="C7" s="21" t="s">
        <v>261</v>
      </c>
      <c r="D7" s="29"/>
      <c r="E7" s="27"/>
      <c r="F7" s="28"/>
      <c r="K7" s="50" t="s">
        <v>182</v>
      </c>
      <c r="L7" s="2"/>
      <c r="M7" s="39"/>
      <c r="N7" s="39"/>
      <c r="O7" s="53" t="s">
        <v>183</v>
      </c>
    </row>
    <row r="8" spans="2:15" ht="15" customHeight="1" x14ac:dyDescent="0.2">
      <c r="B8" s="216"/>
      <c r="C8" s="35" t="s">
        <v>82</v>
      </c>
      <c r="D8" s="29"/>
      <c r="E8" s="27"/>
      <c r="F8" s="28"/>
      <c r="L8" s="2"/>
      <c r="M8" s="39"/>
      <c r="N8" s="39"/>
      <c r="O8" s="2"/>
    </row>
    <row r="9" spans="2:15" ht="15" customHeight="1" x14ac:dyDescent="0.2">
      <c r="B9" s="217"/>
      <c r="C9" s="21" t="s">
        <v>6</v>
      </c>
      <c r="D9" s="202"/>
      <c r="E9" s="203"/>
      <c r="F9" s="204"/>
      <c r="L9" s="2"/>
      <c r="M9" s="2"/>
      <c r="N9" s="39"/>
      <c r="O9" s="2"/>
    </row>
    <row r="10" spans="2:15" ht="15" customHeight="1" x14ac:dyDescent="0.2">
      <c r="B10" s="159" t="s">
        <v>184</v>
      </c>
      <c r="C10" s="160"/>
      <c r="D10" s="158"/>
      <c r="E10" s="203"/>
      <c r="F10" s="204"/>
      <c r="L10" s="2"/>
      <c r="M10" s="39"/>
      <c r="N10" s="39"/>
      <c r="O10" s="2"/>
    </row>
    <row r="11" spans="2:15" ht="15" customHeight="1" x14ac:dyDescent="0.2">
      <c r="B11" s="161" t="s">
        <v>185</v>
      </c>
      <c r="C11" s="160"/>
      <c r="D11" s="202"/>
      <c r="E11" s="203"/>
      <c r="F11" s="204"/>
      <c r="L11" s="2"/>
      <c r="M11" s="39"/>
      <c r="N11" s="39"/>
      <c r="O11" s="2"/>
    </row>
    <row r="12" spans="2:15" ht="15" customHeight="1" x14ac:dyDescent="0.2">
      <c r="B12" s="212" t="s">
        <v>186</v>
      </c>
      <c r="C12" s="160"/>
      <c r="D12" s="214">
        <f>Dewatering!D15</f>
        <v>0</v>
      </c>
      <c r="E12" s="203"/>
      <c r="F12" s="204"/>
      <c r="L12" s="2"/>
      <c r="M12" s="39"/>
      <c r="N12" s="39"/>
      <c r="O12" s="2"/>
    </row>
    <row r="13" spans="2:15" ht="15" customHeight="1" thickBot="1" x14ac:dyDescent="0.25">
      <c r="B13" s="165" t="s">
        <v>187</v>
      </c>
      <c r="C13" s="166"/>
      <c r="D13" s="208"/>
      <c r="E13" s="209"/>
      <c r="F13" s="210"/>
      <c r="L13" s="2"/>
      <c r="M13" s="2"/>
      <c r="N13" s="2"/>
      <c r="O13" s="2"/>
    </row>
    <row r="14" spans="2:15" ht="15" customHeight="1" thickBot="1" x14ac:dyDescent="0.3">
      <c r="B14" s="170" t="s">
        <v>188</v>
      </c>
      <c r="C14" s="171"/>
      <c r="D14" s="171"/>
      <c r="E14" s="171"/>
      <c r="F14" s="172"/>
      <c r="K14" s="32" t="s">
        <v>191</v>
      </c>
      <c r="L14" s="2" t="s">
        <v>192</v>
      </c>
      <c r="M14" s="2"/>
      <c r="N14" s="2"/>
      <c r="O14" s="2"/>
    </row>
    <row r="15" spans="2:15" ht="15" customHeight="1" x14ac:dyDescent="0.2">
      <c r="B15" s="211" t="s">
        <v>189</v>
      </c>
      <c r="C15" s="22" t="s">
        <v>190</v>
      </c>
      <c r="D15" s="202"/>
      <c r="E15" s="203"/>
      <c r="F15" s="204"/>
      <c r="L15" s="2" t="s">
        <v>193</v>
      </c>
      <c r="M15" s="2"/>
      <c r="N15" s="2"/>
      <c r="O15" s="2"/>
    </row>
    <row r="16" spans="2:15" ht="15" customHeight="1" x14ac:dyDescent="0.2">
      <c r="B16" s="152"/>
      <c r="C16" s="21" t="s">
        <v>18</v>
      </c>
      <c r="D16" s="205"/>
      <c r="E16" s="203"/>
      <c r="F16" s="204"/>
      <c r="L16" s="2"/>
      <c r="M16" s="2"/>
      <c r="N16" s="2"/>
      <c r="O16" s="2"/>
    </row>
    <row r="17" spans="2:15" ht="15" customHeight="1" x14ac:dyDescent="0.2">
      <c r="B17" s="206" t="s">
        <v>160</v>
      </c>
      <c r="C17" s="21" t="s">
        <v>194</v>
      </c>
      <c r="D17" s="202"/>
      <c r="E17" s="203"/>
      <c r="F17" s="204"/>
      <c r="K17" s="1" t="s">
        <v>195</v>
      </c>
      <c r="L17" s="2"/>
      <c r="M17" s="2"/>
      <c r="N17" s="2"/>
      <c r="O17" s="2"/>
    </row>
    <row r="18" spans="2:15" ht="15" customHeight="1" x14ac:dyDescent="0.2">
      <c r="B18" s="151"/>
      <c r="C18" s="21" t="str">
        <f>IF(D4="Lodos DAF (indicar el tipo de industria)","Después de las unidades DAF","Después de clarificadores primarios")</f>
        <v>Después de clarificadores primarios</v>
      </c>
      <c r="D18" s="205"/>
      <c r="E18" s="203"/>
      <c r="F18" s="204"/>
      <c r="K18" s="1" t="s">
        <v>197</v>
      </c>
      <c r="L18" s="2"/>
      <c r="M18" s="2"/>
      <c r="N18" s="2"/>
      <c r="O18" s="2"/>
    </row>
    <row r="19" spans="2:15" ht="15" customHeight="1" x14ac:dyDescent="0.2">
      <c r="B19" s="152"/>
      <c r="C19" s="19" t="s">
        <v>196</v>
      </c>
      <c r="D19" s="205"/>
      <c r="E19" s="203"/>
      <c r="F19" s="204"/>
      <c r="K19" s="1" t="s">
        <v>198</v>
      </c>
      <c r="L19" s="2"/>
      <c r="M19" s="2"/>
      <c r="N19" s="2"/>
      <c r="O19" s="2"/>
    </row>
    <row r="20" spans="2:15" ht="15" customHeight="1" x14ac:dyDescent="0.2">
      <c r="B20" s="206" t="s">
        <v>21</v>
      </c>
      <c r="C20" s="21" t="s">
        <v>194</v>
      </c>
      <c r="D20" s="202"/>
      <c r="E20" s="203"/>
      <c r="F20" s="204"/>
      <c r="K20" s="1" t="s">
        <v>199</v>
      </c>
      <c r="L20" s="2"/>
      <c r="M20" s="2"/>
      <c r="N20" s="2"/>
      <c r="O20" s="2"/>
    </row>
    <row r="21" spans="2:15" ht="15" customHeight="1" x14ac:dyDescent="0.25">
      <c r="B21" s="151"/>
      <c r="C21" s="21" t="str">
        <f>IF(D4="Lodos DAF (indicar el tipo de industria)","Después de las unidades DAF","Después de clarificadores primarios")</f>
        <v>Después de clarificadores primarios</v>
      </c>
      <c r="D21" s="158"/>
      <c r="E21" s="203"/>
      <c r="F21" s="204"/>
      <c r="K21" s="40" t="s">
        <v>172</v>
      </c>
      <c r="L21" s="2"/>
      <c r="M21" s="2"/>
      <c r="N21" s="2"/>
      <c r="O21" s="2"/>
    </row>
    <row r="22" spans="2:15" ht="15" customHeight="1" x14ac:dyDescent="0.25">
      <c r="B22" s="152"/>
      <c r="C22" s="19" t="s">
        <v>196</v>
      </c>
      <c r="D22" s="155"/>
      <c r="E22" s="203"/>
      <c r="F22" s="204"/>
      <c r="K22" s="40"/>
      <c r="L22" s="2"/>
      <c r="M22" s="2"/>
      <c r="N22" s="2"/>
      <c r="O22" s="2"/>
    </row>
    <row r="23" spans="2:15" ht="15" customHeight="1" x14ac:dyDescent="0.25">
      <c r="B23" s="206" t="s">
        <v>152</v>
      </c>
      <c r="C23" s="21" t="s">
        <v>194</v>
      </c>
      <c r="D23" s="41"/>
      <c r="E23" s="27"/>
      <c r="F23" s="28"/>
      <c r="K23" s="40"/>
      <c r="L23" s="2"/>
      <c r="M23" s="2"/>
      <c r="N23" s="2"/>
      <c r="O23" s="2"/>
    </row>
    <row r="24" spans="2:15" ht="15" customHeight="1" x14ac:dyDescent="0.25">
      <c r="B24" s="151"/>
      <c r="C24" s="21" t="str">
        <f>IF(D4="Lodos DAF (indicar el tipo de industria)","Después de las unidades DAF","Después de clarificadores primarios")</f>
        <v>Después de clarificadores primarios</v>
      </c>
      <c r="D24" s="41"/>
      <c r="E24" s="27"/>
      <c r="F24" s="28"/>
      <c r="K24" s="40"/>
      <c r="L24" s="2"/>
      <c r="M24" s="2"/>
      <c r="N24" s="2"/>
      <c r="O24" s="2"/>
    </row>
    <row r="25" spans="2:15" ht="15" customHeight="1" x14ac:dyDescent="0.25">
      <c r="B25" s="152"/>
      <c r="C25" s="19" t="s">
        <v>196</v>
      </c>
      <c r="D25" s="41"/>
      <c r="E25" s="27"/>
      <c r="F25" s="28"/>
      <c r="K25" s="40"/>
      <c r="L25" s="2"/>
      <c r="M25" s="2"/>
      <c r="N25" s="2"/>
      <c r="O25" s="2"/>
    </row>
    <row r="26" spans="2:15" ht="15" customHeight="1" x14ac:dyDescent="0.25">
      <c r="B26" s="206" t="s">
        <v>78</v>
      </c>
      <c r="C26" s="21" t="s">
        <v>194</v>
      </c>
      <c r="D26" s="41"/>
      <c r="E26" s="27"/>
      <c r="F26" s="28"/>
      <c r="K26" s="40"/>
      <c r="L26" s="2"/>
      <c r="M26" s="2"/>
      <c r="N26" s="2"/>
      <c r="O26" s="2"/>
    </row>
    <row r="27" spans="2:15" ht="15" customHeight="1" x14ac:dyDescent="0.25">
      <c r="B27" s="151"/>
      <c r="C27" s="21" t="str">
        <f>IF(D4="Lodos DAF (indicar el tipo de industria)","Después de las unidades DAF","Después de clarificadores primarios")</f>
        <v>Después de clarificadores primarios</v>
      </c>
      <c r="D27" s="41"/>
      <c r="E27" s="27"/>
      <c r="F27" s="28"/>
      <c r="K27" s="40"/>
      <c r="L27" s="2"/>
      <c r="M27" s="2"/>
      <c r="N27" s="2"/>
      <c r="O27" s="2"/>
    </row>
    <row r="28" spans="2:15" s="2" customFormat="1" ht="15" customHeight="1" x14ac:dyDescent="0.25">
      <c r="B28" s="152"/>
      <c r="C28" s="19" t="s">
        <v>196</v>
      </c>
      <c r="D28" s="41"/>
      <c r="E28" s="27"/>
      <c r="F28" s="28"/>
      <c r="K28" s="73" t="s">
        <v>201</v>
      </c>
      <c r="L28" s="39"/>
    </row>
    <row r="29" spans="2:15" ht="15" customHeight="1" x14ac:dyDescent="0.25">
      <c r="B29" s="207" t="s">
        <v>200</v>
      </c>
      <c r="C29" s="21" t="s">
        <v>194</v>
      </c>
      <c r="D29" s="205"/>
      <c r="E29" s="203"/>
      <c r="F29" s="204"/>
      <c r="K29" s="73" t="s">
        <v>202</v>
      </c>
      <c r="L29" s="39"/>
      <c r="M29" s="2"/>
      <c r="N29" s="2"/>
      <c r="O29" s="2"/>
    </row>
    <row r="30" spans="2:15" ht="15" customHeight="1" x14ac:dyDescent="0.25">
      <c r="B30" s="151"/>
      <c r="C30" s="21" t="str">
        <f>IF(D4="Lodos DAF (indicar el tipo de industria)","Después de las unidades DAF","Después de clarificadores primarios")</f>
        <v>Después de clarificadores primarios</v>
      </c>
      <c r="D30" s="158"/>
      <c r="E30" s="203"/>
      <c r="F30" s="204"/>
      <c r="K30" s="73" t="s">
        <v>203</v>
      </c>
      <c r="L30" s="39"/>
      <c r="M30" s="2"/>
      <c r="N30" s="2"/>
      <c r="O30" s="2"/>
    </row>
    <row r="31" spans="2:15" ht="30" customHeight="1" x14ac:dyDescent="0.25">
      <c r="B31" s="152"/>
      <c r="C31" s="19" t="s">
        <v>196</v>
      </c>
      <c r="D31" s="205"/>
      <c r="E31" s="203"/>
      <c r="F31" s="204"/>
      <c r="K31" s="73" t="s">
        <v>205</v>
      </c>
      <c r="L31" s="39"/>
      <c r="M31" s="2"/>
      <c r="N31" s="2"/>
      <c r="O31" s="2"/>
    </row>
    <row r="32" spans="2:15" ht="15" customHeight="1" thickBot="1" x14ac:dyDescent="0.3">
      <c r="B32" s="189" t="s">
        <v>204</v>
      </c>
      <c r="C32" s="166"/>
      <c r="D32" s="190"/>
      <c r="E32" s="200"/>
      <c r="F32" s="201"/>
      <c r="K32" s="73" t="s">
        <v>207</v>
      </c>
      <c r="L32" s="39"/>
      <c r="M32" s="2"/>
      <c r="N32" s="2"/>
      <c r="O32" s="2"/>
    </row>
    <row r="33" spans="2:15" ht="15" customHeight="1" thickBot="1" x14ac:dyDescent="0.3">
      <c r="B33" s="170" t="s">
        <v>206</v>
      </c>
      <c r="C33" s="171"/>
      <c r="D33" s="171"/>
      <c r="E33" s="171"/>
      <c r="F33" s="172"/>
      <c r="K33" s="73" t="s">
        <v>209</v>
      </c>
      <c r="L33" s="39"/>
      <c r="M33" s="2"/>
      <c r="N33" s="2"/>
      <c r="O33" s="2"/>
    </row>
    <row r="34" spans="2:15" ht="15" customHeight="1" x14ac:dyDescent="0.2">
      <c r="B34" s="191" t="s">
        <v>208</v>
      </c>
      <c r="C34" s="192"/>
      <c r="D34" s="10">
        <f>Dewatering!D37</f>
        <v>0</v>
      </c>
      <c r="E34" s="74" t="str">
        <f>IF(D34="Exterior", "Temperatura ambiente, ºC", "-")</f>
        <v>-</v>
      </c>
      <c r="F34" s="14"/>
      <c r="L34" s="39"/>
      <c r="M34" s="2"/>
      <c r="N34" s="2"/>
      <c r="O34" s="2"/>
    </row>
    <row r="35" spans="2:15" ht="15" customHeight="1" thickBot="1" x14ac:dyDescent="0.25">
      <c r="B35" s="136" t="str">
        <f>IF(D34="Interior", "Dimensiones del edificio de deshidratación de lodos  (L*W*H), m", "-")</f>
        <v>-</v>
      </c>
      <c r="C35" s="115"/>
      <c r="D35" s="199"/>
      <c r="E35" s="200"/>
      <c r="F35" s="201"/>
      <c r="L35" s="2"/>
      <c r="M35" s="2"/>
      <c r="N35" s="2"/>
      <c r="O35" s="2"/>
    </row>
    <row r="36" spans="2:15" ht="30" customHeight="1" thickBot="1" x14ac:dyDescent="0.25">
      <c r="B36" s="193"/>
      <c r="C36" s="171"/>
      <c r="D36" s="171"/>
      <c r="E36" s="171"/>
      <c r="F36" s="172"/>
      <c r="L36" s="2"/>
      <c r="M36" s="2"/>
      <c r="N36" s="2"/>
      <c r="O36" s="2"/>
    </row>
    <row r="37" spans="2:15" ht="30" customHeight="1" x14ac:dyDescent="0.2">
      <c r="B37" s="178" t="s">
        <v>210</v>
      </c>
      <c r="C37" s="179"/>
      <c r="D37" s="182"/>
      <c r="E37" s="194"/>
      <c r="F37" s="195"/>
      <c r="L37" s="2"/>
      <c r="M37" s="2"/>
      <c r="N37" s="2"/>
      <c r="O37" s="2"/>
    </row>
    <row r="38" spans="2:15" ht="9.9499999999999993" customHeight="1" thickBot="1" x14ac:dyDescent="0.25">
      <c r="B38" s="180"/>
      <c r="C38" s="181"/>
      <c r="D38" s="196"/>
      <c r="E38" s="197"/>
      <c r="F38" s="198"/>
      <c r="J38" s="6"/>
    </row>
    <row r="39" spans="2:15" ht="9.9499999999999993" customHeight="1" x14ac:dyDescent="0.2">
      <c r="B39" s="23" t="s">
        <v>211</v>
      </c>
      <c r="C39" s="15"/>
      <c r="D39" s="15"/>
      <c r="E39" s="15"/>
      <c r="F39" s="15"/>
      <c r="J39" s="6"/>
    </row>
    <row r="40" spans="2:15" ht="9.9499999999999993" customHeight="1" x14ac:dyDescent="0.2">
      <c r="B40" s="17" t="s">
        <v>212</v>
      </c>
      <c r="C40" s="17"/>
      <c r="D40" s="16"/>
      <c r="E40" s="16"/>
      <c r="F40" s="16"/>
      <c r="J40" s="7"/>
    </row>
    <row r="41" spans="2:15" ht="9.9499999999999993" customHeight="1" x14ac:dyDescent="0.2">
      <c r="B41" s="11"/>
      <c r="J41" s="6"/>
    </row>
    <row r="42" spans="2:15" ht="9.9499999999999993" customHeight="1" x14ac:dyDescent="0.2">
      <c r="C42" s="17"/>
      <c r="D42" s="11"/>
      <c r="E42" s="17"/>
      <c r="F42" s="17"/>
      <c r="J42" s="6"/>
    </row>
    <row r="43" spans="2:15" ht="9.9499999999999993" customHeight="1" x14ac:dyDescent="0.2">
      <c r="B43" s="17"/>
      <c r="C43" s="17"/>
      <c r="D43" s="18"/>
      <c r="E43" s="17"/>
      <c r="F43" s="17"/>
      <c r="J43" s="6"/>
    </row>
    <row r="44" spans="2:15" ht="9.9499999999999993" customHeight="1" x14ac:dyDescent="0.2">
      <c r="C44" s="17"/>
      <c r="D44" s="11"/>
      <c r="E44" s="11"/>
      <c r="F44" s="17"/>
    </row>
    <row r="45" spans="2:15" ht="9.9499999999999993" customHeight="1" x14ac:dyDescent="0.2">
      <c r="B45" s="11"/>
      <c r="C45" s="17"/>
      <c r="D45" s="17"/>
      <c r="E45" s="17"/>
      <c r="F45" s="17"/>
      <c r="J45" s="6"/>
    </row>
    <row r="46" spans="2:15" ht="9.9499999999999993" customHeight="1" x14ac:dyDescent="0.2">
      <c r="C46" s="17"/>
      <c r="D46" s="11"/>
      <c r="E46" s="17"/>
      <c r="F46" s="17"/>
      <c r="J46" s="6"/>
    </row>
    <row r="47" spans="2:15" ht="9.9499999999999993" customHeight="1" x14ac:dyDescent="0.2">
      <c r="B47" s="17"/>
      <c r="D47" s="11"/>
      <c r="E47" s="17"/>
      <c r="F47" s="17"/>
      <c r="J47" s="6"/>
    </row>
    <row r="48" spans="2:15" ht="9.9499999999999993" customHeight="1" x14ac:dyDescent="0.2">
      <c r="C48" s="17"/>
      <c r="D48" s="17"/>
      <c r="E48" s="17"/>
      <c r="F48" s="17"/>
    </row>
    <row r="49" spans="2:10" ht="9.9499999999999993" customHeight="1" x14ac:dyDescent="0.2">
      <c r="C49" s="17"/>
      <c r="D49" s="12"/>
      <c r="E49" s="16"/>
      <c r="F49" s="16"/>
      <c r="J49" s="6"/>
    </row>
    <row r="50" spans="2:10" ht="9.9499999999999993" customHeight="1" x14ac:dyDescent="0.2">
      <c r="B50" s="17"/>
      <c r="C50" s="17"/>
      <c r="D50" s="16"/>
      <c r="E50" s="16"/>
      <c r="F50" s="16"/>
    </row>
    <row r="51" spans="2:10" ht="9.9499999999999993" customHeight="1" x14ac:dyDescent="0.2">
      <c r="B51" s="11"/>
    </row>
    <row r="52" spans="2:10" ht="9.9499999999999993" customHeight="1" x14ac:dyDescent="0.2">
      <c r="J52" s="6"/>
    </row>
    <row r="53" spans="2:10" ht="9.9499999999999993" customHeight="1" x14ac:dyDescent="0.2">
      <c r="J53" s="6"/>
    </row>
    <row r="54" spans="2:10" ht="9.9499999999999993" customHeight="1" x14ac:dyDescent="0.2">
      <c r="J54" s="6"/>
    </row>
    <row r="55" spans="2:10" ht="9.9499999999999993" customHeight="1" x14ac:dyDescent="0.2"/>
    <row r="56" spans="2:10" ht="9.9499999999999993" customHeight="1" x14ac:dyDescent="0.2"/>
    <row r="57" spans="2:10" ht="9.9499999999999993" customHeight="1" x14ac:dyDescent="0.2"/>
    <row r="58" spans="2:10" ht="9.9499999999999993" customHeight="1" x14ac:dyDescent="0.2"/>
    <row r="59" spans="2:10" ht="9.9499999999999993" customHeight="1" x14ac:dyDescent="0.2"/>
    <row r="60" spans="2:10" ht="9.9499999999999993" customHeight="1" x14ac:dyDescent="0.2"/>
    <row r="61" spans="2:10" ht="9.9499999999999993" customHeight="1" x14ac:dyDescent="0.2"/>
    <row r="62" spans="2:10" ht="9.9499999999999993" customHeight="1" x14ac:dyDescent="0.2"/>
    <row r="63" spans="2:10" ht="9.9499999999999993" customHeight="1" x14ac:dyDescent="0.2"/>
    <row r="64" spans="2:10" ht="9.9499999999999993" customHeight="1" x14ac:dyDescent="0.2"/>
    <row r="65" ht="9.9499999999999993" customHeight="1" x14ac:dyDescent="0.2"/>
    <row r="66" ht="9.9499999999999993" customHeight="1" x14ac:dyDescent="0.2"/>
  </sheetData>
  <mergeCells count="42">
    <mergeCell ref="D9:F9"/>
    <mergeCell ref="B2:F2"/>
    <mergeCell ref="B3:F3"/>
    <mergeCell ref="D4:E4"/>
    <mergeCell ref="D5:F5"/>
    <mergeCell ref="D6:F6"/>
    <mergeCell ref="B10:C10"/>
    <mergeCell ref="D10:F10"/>
    <mergeCell ref="B11:C11"/>
    <mergeCell ref="D11:F11"/>
    <mergeCell ref="B12:C12"/>
    <mergeCell ref="D12:F12"/>
    <mergeCell ref="B13:C13"/>
    <mergeCell ref="D13:F13"/>
    <mergeCell ref="B14:F14"/>
    <mergeCell ref="B15:B16"/>
    <mergeCell ref="D15:F15"/>
    <mergeCell ref="D16:F16"/>
    <mergeCell ref="B17:B19"/>
    <mergeCell ref="D17:F17"/>
    <mergeCell ref="D18:F18"/>
    <mergeCell ref="D19:F19"/>
    <mergeCell ref="B20:B22"/>
    <mergeCell ref="D20:F20"/>
    <mergeCell ref="D21:F21"/>
    <mergeCell ref="D22:F22"/>
    <mergeCell ref="B36:F36"/>
    <mergeCell ref="B37:C38"/>
    <mergeCell ref="D37:F38"/>
    <mergeCell ref="B4:B9"/>
    <mergeCell ref="B32:C32"/>
    <mergeCell ref="D32:F32"/>
    <mergeCell ref="B33:F33"/>
    <mergeCell ref="B34:C34"/>
    <mergeCell ref="B35:C35"/>
    <mergeCell ref="D35:F35"/>
    <mergeCell ref="B23:B25"/>
    <mergeCell ref="B26:B28"/>
    <mergeCell ref="B29:B31"/>
    <mergeCell ref="D29:F29"/>
    <mergeCell ref="D30:F30"/>
    <mergeCell ref="D31:F31"/>
  </mergeCells>
  <dataValidations count="2">
    <dataValidation type="list" allowBlank="1" showInputMessage="1" showErrorMessage="1" sqref="D44" xr:uid="{00000000-0002-0000-0500-000000000000}">
      <formula1>Material</formula1>
    </dataValidation>
    <dataValidation allowBlank="1" showInputMessage="1" showErrorMessage="1" prompt="Please note that our dewatering equipment is not designed to be used at a temperature below 0 C." sqref="D34" xr:uid="{00000000-0002-0000-0500-000001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6"/>
  <sheetViews>
    <sheetView workbookViewId="0">
      <selection activeCell="B10" sqref="B10:C10"/>
    </sheetView>
  </sheetViews>
  <sheetFormatPr defaultColWidth="2.140625" defaultRowHeight="14.25" x14ac:dyDescent="0.2"/>
  <cols>
    <col min="1" max="1" width="2" style="2" customWidth="1"/>
    <col min="2" max="2" width="22.7109375" style="13" customWidth="1"/>
    <col min="3" max="3" width="40.28515625" style="13" customWidth="1"/>
    <col min="4" max="4" width="23.140625" style="13" customWidth="1"/>
    <col min="5" max="5" width="23" style="13" customWidth="1"/>
    <col min="6" max="6" width="70.28515625" style="13" customWidth="1"/>
    <col min="7" max="7" width="3.7109375" style="2" customWidth="1"/>
    <col min="8" max="9" width="10.7109375" style="2" customWidth="1"/>
    <col min="10" max="11" width="10.7109375" style="1" customWidth="1"/>
    <col min="12" max="12" width="5" style="1" customWidth="1"/>
    <col min="13" max="13" width="3.28515625" style="1" customWidth="1"/>
    <col min="14" max="14" width="3.7109375" style="1" customWidth="1"/>
    <col min="15" max="15" width="17.7109375" style="1" customWidth="1"/>
    <col min="16" max="16" width="19.7109375" style="1" customWidth="1"/>
    <col min="17" max="17" width="24.28515625" style="1" customWidth="1"/>
    <col min="18" max="27" width="10.7109375" style="1" customWidth="1"/>
    <col min="28" max="16384" width="2.140625" style="1"/>
  </cols>
  <sheetData>
    <row r="1" spans="2:17" ht="9" customHeight="1" x14ac:dyDescent="0.2"/>
    <row r="2" spans="2:17" s="2" customFormat="1" ht="15.75" thickBot="1" x14ac:dyDescent="0.25">
      <c r="B2" s="218" t="s">
        <v>213</v>
      </c>
      <c r="C2" s="145"/>
      <c r="D2" s="145"/>
      <c r="E2" s="145"/>
      <c r="F2" s="145"/>
    </row>
    <row r="3" spans="2:17" s="2" customFormat="1" ht="15.75" thickBot="1" x14ac:dyDescent="0.25">
      <c r="B3" s="146" t="s">
        <v>214</v>
      </c>
      <c r="C3" s="147"/>
      <c r="D3" s="148"/>
      <c r="E3" s="148"/>
      <c r="F3" s="149"/>
      <c r="K3" s="2" t="s">
        <v>215</v>
      </c>
    </row>
    <row r="4" spans="2:17" ht="15" customHeight="1" thickBot="1" x14ac:dyDescent="0.25">
      <c r="B4" s="150" t="s">
        <v>216</v>
      </c>
      <c r="C4" s="20" t="s">
        <v>8</v>
      </c>
      <c r="D4" s="153">
        <f>Dewatering!D8</f>
        <v>0</v>
      </c>
      <c r="E4" s="213"/>
      <c r="F4" s="14"/>
      <c r="H4" s="24" t="s">
        <v>217</v>
      </c>
      <c r="K4" s="48" t="s">
        <v>218</v>
      </c>
      <c r="O4" s="51" t="s">
        <v>219</v>
      </c>
    </row>
    <row r="5" spans="2:17" ht="15" customHeight="1" thickBot="1" x14ac:dyDescent="0.25">
      <c r="B5" s="216"/>
      <c r="C5" s="21" t="s">
        <v>31</v>
      </c>
      <c r="D5" s="202"/>
      <c r="E5" s="203"/>
      <c r="F5" s="204"/>
      <c r="H5" s="25" t="s">
        <v>220</v>
      </c>
      <c r="K5" s="49" t="s">
        <v>221</v>
      </c>
      <c r="L5" s="2"/>
      <c r="M5" s="2"/>
      <c r="N5" s="2"/>
      <c r="O5" s="52" t="s">
        <v>222</v>
      </c>
      <c r="P5" s="3"/>
      <c r="Q5" s="3"/>
    </row>
    <row r="6" spans="2:17" ht="15" customHeight="1" thickBot="1" x14ac:dyDescent="0.25">
      <c r="B6" s="216"/>
      <c r="C6" s="21" t="s">
        <v>223</v>
      </c>
      <c r="D6" s="158"/>
      <c r="E6" s="203"/>
      <c r="F6" s="204"/>
      <c r="K6" s="49" t="s">
        <v>224</v>
      </c>
      <c r="L6" s="2"/>
      <c r="M6" s="39"/>
      <c r="N6" s="39"/>
      <c r="O6" s="52" t="s">
        <v>225</v>
      </c>
      <c r="P6" s="3"/>
      <c r="Q6" s="3"/>
    </row>
    <row r="7" spans="2:17" ht="15" customHeight="1" thickBot="1" x14ac:dyDescent="0.25">
      <c r="B7" s="216"/>
      <c r="C7" s="21" t="s">
        <v>262</v>
      </c>
      <c r="D7" s="29"/>
      <c r="E7" s="27"/>
      <c r="F7" s="28"/>
      <c r="K7" s="50" t="s">
        <v>226</v>
      </c>
      <c r="L7" s="2"/>
      <c r="M7" s="39"/>
      <c r="N7" s="39"/>
      <c r="O7" s="53" t="s">
        <v>227</v>
      </c>
      <c r="P7" s="3"/>
      <c r="Q7" s="3"/>
    </row>
    <row r="8" spans="2:17" ht="15" customHeight="1" thickBot="1" x14ac:dyDescent="0.25">
      <c r="B8" s="216"/>
      <c r="C8" s="35" t="s">
        <v>82</v>
      </c>
      <c r="D8" s="29"/>
      <c r="E8" s="27"/>
      <c r="F8" s="28"/>
      <c r="L8" s="2"/>
      <c r="M8" s="39"/>
      <c r="N8" s="39"/>
      <c r="O8" s="2"/>
      <c r="P8" s="3"/>
      <c r="Q8" s="3"/>
    </row>
    <row r="9" spans="2:17" ht="15" customHeight="1" thickBot="1" x14ac:dyDescent="0.25">
      <c r="B9" s="217"/>
      <c r="C9" s="21" t="s">
        <v>6</v>
      </c>
      <c r="D9" s="202"/>
      <c r="E9" s="203"/>
      <c r="F9" s="204"/>
      <c r="L9" s="2"/>
      <c r="M9" s="2"/>
      <c r="N9" s="39"/>
      <c r="O9" s="2"/>
      <c r="P9" s="3"/>
      <c r="Q9" s="3"/>
    </row>
    <row r="10" spans="2:17" ht="15" customHeight="1" thickBot="1" x14ac:dyDescent="0.25">
      <c r="B10" s="159" t="s">
        <v>228</v>
      </c>
      <c r="C10" s="160"/>
      <c r="D10" s="158"/>
      <c r="E10" s="203"/>
      <c r="F10" s="204"/>
      <c r="L10" s="2"/>
      <c r="M10" s="39"/>
      <c r="N10" s="39"/>
      <c r="O10" s="2"/>
      <c r="P10" s="3"/>
      <c r="Q10" s="3"/>
    </row>
    <row r="11" spans="2:17" ht="15" customHeight="1" thickBot="1" x14ac:dyDescent="0.25">
      <c r="B11" s="161" t="s">
        <v>229</v>
      </c>
      <c r="C11" s="160"/>
      <c r="D11" s="202"/>
      <c r="E11" s="203"/>
      <c r="F11" s="204"/>
      <c r="L11" s="2"/>
      <c r="M11" s="39"/>
      <c r="N11" s="39"/>
      <c r="O11" s="2"/>
      <c r="P11" s="3"/>
      <c r="Q11" s="3"/>
    </row>
    <row r="12" spans="2:17" ht="15" customHeight="1" thickBot="1" x14ac:dyDescent="0.25">
      <c r="B12" s="212" t="s">
        <v>230</v>
      </c>
      <c r="C12" s="160"/>
      <c r="D12" s="214">
        <f>Dewatering!D15</f>
        <v>0</v>
      </c>
      <c r="E12" s="203"/>
      <c r="F12" s="204"/>
      <c r="L12" s="2"/>
      <c r="M12" s="39"/>
      <c r="N12" s="39"/>
      <c r="O12" s="2"/>
      <c r="P12" s="3"/>
      <c r="Q12" s="3"/>
    </row>
    <row r="13" spans="2:17" ht="15" customHeight="1" thickBot="1" x14ac:dyDescent="0.25">
      <c r="B13" s="165" t="s">
        <v>231</v>
      </c>
      <c r="C13" s="166"/>
      <c r="D13" s="208"/>
      <c r="E13" s="209"/>
      <c r="F13" s="210"/>
      <c r="L13" s="2"/>
      <c r="M13" s="2"/>
      <c r="N13" s="2"/>
      <c r="O13" s="2"/>
      <c r="P13" s="3"/>
      <c r="Q13" s="3"/>
    </row>
    <row r="14" spans="2:17" ht="15" customHeight="1" thickBot="1" x14ac:dyDescent="0.3">
      <c r="B14" s="170" t="s">
        <v>232</v>
      </c>
      <c r="C14" s="171"/>
      <c r="D14" s="171"/>
      <c r="E14" s="171"/>
      <c r="F14" s="172"/>
      <c r="K14" s="32" t="s">
        <v>2</v>
      </c>
      <c r="L14" s="2" t="s">
        <v>235</v>
      </c>
      <c r="M14" s="2"/>
      <c r="N14" s="2"/>
      <c r="O14" s="2"/>
      <c r="P14" s="3"/>
      <c r="Q14" s="3"/>
    </row>
    <row r="15" spans="2:17" ht="15" customHeight="1" thickBot="1" x14ac:dyDescent="0.25">
      <c r="B15" s="120" t="s">
        <v>233</v>
      </c>
      <c r="C15" s="66" t="s">
        <v>234</v>
      </c>
      <c r="D15" s="202"/>
      <c r="E15" s="203"/>
      <c r="F15" s="204"/>
      <c r="L15" s="2" t="s">
        <v>237</v>
      </c>
      <c r="M15" s="2"/>
      <c r="N15" s="2"/>
      <c r="O15" s="2"/>
      <c r="P15" s="3"/>
      <c r="Q15" s="3"/>
    </row>
    <row r="16" spans="2:17" ht="15" customHeight="1" thickBot="1" x14ac:dyDescent="0.25">
      <c r="B16" s="121"/>
      <c r="C16" s="66" t="s">
        <v>236</v>
      </c>
      <c r="D16" s="205"/>
      <c r="E16" s="203"/>
      <c r="F16" s="204"/>
      <c r="L16" s="2"/>
      <c r="M16" s="2"/>
      <c r="N16" s="2"/>
      <c r="O16" s="2"/>
      <c r="P16" s="3"/>
      <c r="Q16" s="3"/>
    </row>
    <row r="17" spans="2:17" ht="15" customHeight="1" thickBot="1" x14ac:dyDescent="0.3">
      <c r="B17" s="124" t="s">
        <v>238</v>
      </c>
      <c r="C17" s="66" t="s">
        <v>239</v>
      </c>
      <c r="D17" s="202"/>
      <c r="E17" s="203"/>
      <c r="F17" s="204"/>
      <c r="K17" t="s">
        <v>240</v>
      </c>
      <c r="L17" s="2"/>
      <c r="M17" s="2"/>
      <c r="N17" s="2"/>
      <c r="O17" s="2"/>
      <c r="P17" s="3"/>
      <c r="Q17" s="3"/>
    </row>
    <row r="18" spans="2:17" ht="15" customHeight="1" thickBot="1" x14ac:dyDescent="0.25">
      <c r="B18" s="125"/>
      <c r="C18" s="21" t="str">
        <f>IF(D4="Boue de flottateur à air dissous (préciser type d'industrie)","Sortie flottateur","Sortie déc. primaire")</f>
        <v>Sortie déc. primaire</v>
      </c>
      <c r="D18" s="205"/>
      <c r="E18" s="203"/>
      <c r="F18" s="204"/>
      <c r="K18" s="1" t="s">
        <v>241</v>
      </c>
      <c r="L18" s="2"/>
      <c r="M18" s="2"/>
      <c r="N18" s="2"/>
      <c r="O18" s="2"/>
      <c r="P18" s="3"/>
      <c r="Q18" s="3"/>
    </row>
    <row r="19" spans="2:17" ht="15" customHeight="1" thickBot="1" x14ac:dyDescent="0.25">
      <c r="B19" s="125"/>
      <c r="C19" s="66" t="s">
        <v>19</v>
      </c>
      <c r="D19" s="205"/>
      <c r="E19" s="203"/>
      <c r="F19" s="204"/>
      <c r="K19" s="1" t="s">
        <v>243</v>
      </c>
      <c r="L19" s="2"/>
      <c r="M19" s="2"/>
      <c r="N19" s="2"/>
      <c r="O19" s="2"/>
      <c r="P19" s="3"/>
      <c r="Q19" s="3"/>
    </row>
    <row r="20" spans="2:17" ht="15" customHeight="1" thickBot="1" x14ac:dyDescent="0.25">
      <c r="B20" s="101" t="s">
        <v>242</v>
      </c>
      <c r="C20" s="66" t="s">
        <v>239</v>
      </c>
      <c r="D20" s="202"/>
      <c r="E20" s="203"/>
      <c r="F20" s="204"/>
      <c r="K20" s="1" t="s">
        <v>244</v>
      </c>
      <c r="L20" s="2"/>
      <c r="M20" s="2"/>
      <c r="N20" s="2"/>
      <c r="O20" s="2"/>
      <c r="P20" s="3"/>
      <c r="Q20" s="3"/>
    </row>
    <row r="21" spans="2:17" ht="15" customHeight="1" thickBot="1" x14ac:dyDescent="0.3">
      <c r="B21" s="121"/>
      <c r="C21" s="21" t="str">
        <f>IF(D4="Boue de flottateur à air dissous (préciser type d'industrie)","Sortie flottateur","Sortie déc. primaire")</f>
        <v>Sortie déc. primaire</v>
      </c>
      <c r="D21" s="158"/>
      <c r="E21" s="203"/>
      <c r="F21" s="204"/>
      <c r="K21" s="40" t="s">
        <v>8</v>
      </c>
      <c r="L21" s="2"/>
      <c r="M21" s="2"/>
      <c r="N21" s="2"/>
      <c r="O21" s="2"/>
      <c r="P21" s="3"/>
      <c r="Q21" s="3"/>
    </row>
    <row r="22" spans="2:17" ht="15" customHeight="1" thickBot="1" x14ac:dyDescent="0.3">
      <c r="B22" s="121"/>
      <c r="C22" s="66" t="s">
        <v>19</v>
      </c>
      <c r="D22" s="155"/>
      <c r="E22" s="203"/>
      <c r="F22" s="204"/>
      <c r="K22" s="40"/>
      <c r="L22" s="2"/>
      <c r="M22" s="2"/>
      <c r="N22" s="2"/>
      <c r="O22" s="2"/>
      <c r="P22" s="3"/>
      <c r="Q22" s="3"/>
    </row>
    <row r="23" spans="2:17" ht="15" customHeight="1" thickBot="1" x14ac:dyDescent="0.3">
      <c r="B23" s="101" t="s">
        <v>245</v>
      </c>
      <c r="C23" s="66" t="s">
        <v>239</v>
      </c>
      <c r="D23" s="41"/>
      <c r="E23" s="27"/>
      <c r="F23" s="28"/>
      <c r="K23" s="40"/>
      <c r="L23" s="2"/>
      <c r="M23" s="2"/>
      <c r="N23" s="2"/>
      <c r="O23" s="2"/>
      <c r="P23" s="3"/>
      <c r="Q23" s="3"/>
    </row>
    <row r="24" spans="2:17" ht="15" customHeight="1" thickBot="1" x14ac:dyDescent="0.3">
      <c r="B24" s="121"/>
      <c r="C24" s="21" t="str">
        <f>IF(D4="Boue de flottateur à air dissous (préciser type d'industrie)","Sortie flottateur","Sortie déc. primaire")</f>
        <v>Sortie déc. primaire</v>
      </c>
      <c r="D24" s="41"/>
      <c r="E24" s="27"/>
      <c r="F24" s="28"/>
      <c r="K24" s="40"/>
      <c r="L24" s="2"/>
      <c r="M24" s="2"/>
      <c r="N24" s="2"/>
      <c r="O24" s="2"/>
      <c r="P24" s="3"/>
      <c r="Q24" s="3"/>
    </row>
    <row r="25" spans="2:17" ht="15" customHeight="1" thickBot="1" x14ac:dyDescent="0.3">
      <c r="B25" s="121"/>
      <c r="C25" s="66" t="s">
        <v>19</v>
      </c>
      <c r="D25" s="41"/>
      <c r="E25" s="27"/>
      <c r="F25" s="28"/>
      <c r="K25" s="40"/>
      <c r="L25" s="2"/>
      <c r="M25" s="2"/>
      <c r="N25" s="2"/>
      <c r="O25" s="2"/>
      <c r="P25" s="3"/>
      <c r="Q25" s="3"/>
    </row>
    <row r="26" spans="2:17" ht="15" customHeight="1" thickBot="1" x14ac:dyDescent="0.3">
      <c r="B26" s="101" t="s">
        <v>246</v>
      </c>
      <c r="C26" s="66" t="s">
        <v>239</v>
      </c>
      <c r="D26" s="41"/>
      <c r="E26" s="27"/>
      <c r="F26" s="28"/>
      <c r="K26" s="40"/>
      <c r="L26" s="2"/>
      <c r="M26" s="2"/>
      <c r="N26" s="2"/>
      <c r="O26" s="2"/>
      <c r="P26" s="3"/>
      <c r="Q26" s="3"/>
    </row>
    <row r="27" spans="2:17" ht="15" customHeight="1" thickBot="1" x14ac:dyDescent="0.3">
      <c r="B27" s="121"/>
      <c r="C27" s="21" t="str">
        <f>IF(D4="Boue de flottateur à air dissous (préciser type d'industrie)","Sortie flottateur","Sortie déc. primaire")</f>
        <v>Sortie déc. primaire</v>
      </c>
      <c r="D27" s="41"/>
      <c r="E27" s="27"/>
      <c r="F27" s="28"/>
      <c r="K27" s="40"/>
      <c r="L27" s="2"/>
      <c r="M27" s="2"/>
      <c r="N27" s="2"/>
      <c r="O27" s="2"/>
      <c r="P27" s="3"/>
      <c r="Q27" s="3"/>
    </row>
    <row r="28" spans="2:17" s="2" customFormat="1" ht="15" customHeight="1" thickBot="1" x14ac:dyDescent="0.25">
      <c r="B28" s="121"/>
      <c r="C28" s="66" t="s">
        <v>19</v>
      </c>
      <c r="D28" s="41"/>
      <c r="E28" s="27"/>
      <c r="F28" s="28"/>
      <c r="K28" s="1" t="s">
        <v>248</v>
      </c>
      <c r="L28" s="39"/>
      <c r="P28" s="3"/>
      <c r="Q28" s="3"/>
    </row>
    <row r="29" spans="2:17" ht="15" customHeight="1" thickBot="1" x14ac:dyDescent="0.25">
      <c r="B29" s="140" t="s">
        <v>247</v>
      </c>
      <c r="C29" s="66" t="s">
        <v>239</v>
      </c>
      <c r="D29" s="205"/>
      <c r="E29" s="203"/>
      <c r="F29" s="204"/>
      <c r="K29" s="1" t="s">
        <v>249</v>
      </c>
      <c r="L29" s="39"/>
      <c r="M29" s="2"/>
      <c r="N29" s="2"/>
      <c r="O29" s="2"/>
      <c r="P29" s="3"/>
      <c r="Q29" s="3"/>
    </row>
    <row r="30" spans="2:17" ht="15" customHeight="1" thickBot="1" x14ac:dyDescent="0.25">
      <c r="B30" s="140"/>
      <c r="C30" s="21" t="str">
        <f>IF(D4="Boue de flottateur à air dissous (préciser type d'industrie)","Sortie flottateur","Sortie déc. primaire")</f>
        <v>Sortie déc. primaire</v>
      </c>
      <c r="D30" s="158"/>
      <c r="E30" s="203"/>
      <c r="F30" s="204"/>
      <c r="K30" s="1" t="s">
        <v>250</v>
      </c>
      <c r="L30" s="39"/>
      <c r="M30" s="2"/>
      <c r="N30" s="2"/>
      <c r="O30" s="2"/>
      <c r="P30" s="3"/>
      <c r="Q30" s="3"/>
    </row>
    <row r="31" spans="2:17" ht="30" customHeight="1" thickBot="1" x14ac:dyDescent="0.25">
      <c r="B31" s="140"/>
      <c r="C31" s="66" t="s">
        <v>19</v>
      </c>
      <c r="D31" s="205"/>
      <c r="E31" s="203"/>
      <c r="F31" s="204"/>
      <c r="K31" s="1" t="s">
        <v>252</v>
      </c>
      <c r="L31" s="39"/>
      <c r="M31" s="2"/>
      <c r="N31" s="2"/>
      <c r="O31" s="2"/>
      <c r="P31" s="3"/>
      <c r="Q31" s="3"/>
    </row>
    <row r="32" spans="2:17" ht="15" customHeight="1" thickBot="1" x14ac:dyDescent="0.25">
      <c r="B32" s="189" t="s">
        <v>251</v>
      </c>
      <c r="C32" s="166"/>
      <c r="D32" s="190"/>
      <c r="E32" s="200"/>
      <c r="F32" s="201"/>
      <c r="K32" s="1" t="s">
        <v>254</v>
      </c>
      <c r="L32" s="39"/>
      <c r="M32" s="2"/>
      <c r="N32" s="2"/>
      <c r="O32" s="2"/>
      <c r="P32" s="3"/>
      <c r="Q32" s="3"/>
    </row>
    <row r="33" spans="2:20" ht="15" customHeight="1" thickBot="1" x14ac:dyDescent="0.25">
      <c r="B33" s="170" t="s">
        <v>253</v>
      </c>
      <c r="C33" s="171"/>
      <c r="D33" s="171"/>
      <c r="E33" s="171"/>
      <c r="F33" s="172"/>
      <c r="K33" s="1" t="s">
        <v>256</v>
      </c>
      <c r="L33" s="39"/>
      <c r="M33" s="2"/>
      <c r="N33" s="2"/>
      <c r="O33" s="2"/>
      <c r="P33" s="3"/>
      <c r="Q33" s="3"/>
    </row>
    <row r="34" spans="2:20" ht="15" customHeight="1" thickBot="1" x14ac:dyDescent="0.25">
      <c r="B34" s="191" t="s">
        <v>255</v>
      </c>
      <c r="C34" s="192"/>
      <c r="D34" s="10">
        <f>Dewatering!D37</f>
        <v>0</v>
      </c>
      <c r="E34" s="26" t="str">
        <f>IF(D34="Extérieur", "Température ambiante, ºC", "-")</f>
        <v>-</v>
      </c>
      <c r="F34" s="14"/>
      <c r="L34" s="39"/>
      <c r="M34" s="2"/>
      <c r="N34" s="2"/>
      <c r="O34" s="2"/>
      <c r="P34" s="3"/>
      <c r="Q34" s="3"/>
    </row>
    <row r="35" spans="2:20" ht="15" customHeight="1" thickBot="1" x14ac:dyDescent="0.25">
      <c r="B35" s="136" t="str">
        <f>IF(D34="Intérieur", "Dimensions du bâtiment de déshydratation des boues (L*W*H), m", "-")</f>
        <v>-</v>
      </c>
      <c r="C35" s="115"/>
      <c r="D35" s="199"/>
      <c r="E35" s="200"/>
      <c r="F35" s="201"/>
      <c r="L35" s="2"/>
      <c r="M35" s="2"/>
      <c r="N35" s="2"/>
      <c r="O35" s="2"/>
      <c r="P35" s="3"/>
      <c r="Q35" s="3"/>
    </row>
    <row r="36" spans="2:20" ht="30" customHeight="1" thickBot="1" x14ac:dyDescent="0.25">
      <c r="B36" s="193"/>
      <c r="C36" s="171"/>
      <c r="D36" s="171"/>
      <c r="E36" s="171"/>
      <c r="F36" s="172"/>
      <c r="L36" s="2"/>
      <c r="M36" s="2"/>
      <c r="N36" s="2"/>
      <c r="O36" s="2"/>
      <c r="P36" s="3"/>
      <c r="Q36" s="3"/>
    </row>
    <row r="37" spans="2:20" ht="30" customHeight="1" thickBot="1" x14ac:dyDescent="0.25">
      <c r="B37" s="178" t="s">
        <v>257</v>
      </c>
      <c r="C37" s="179"/>
      <c r="D37" s="182"/>
      <c r="E37" s="194"/>
      <c r="F37" s="195"/>
      <c r="L37" s="2"/>
      <c r="M37" s="2"/>
      <c r="N37" s="2"/>
      <c r="O37" s="2"/>
      <c r="P37" s="5"/>
      <c r="Q37" s="5"/>
    </row>
    <row r="38" spans="2:20" ht="9.9499999999999993" customHeight="1" thickBot="1" x14ac:dyDescent="0.25">
      <c r="B38" s="180"/>
      <c r="C38" s="181"/>
      <c r="D38" s="196"/>
      <c r="E38" s="197"/>
      <c r="F38" s="198"/>
      <c r="J38" s="6"/>
      <c r="L38" s="36"/>
      <c r="O38" s="38"/>
      <c r="P38" s="3"/>
      <c r="Q38" s="3"/>
      <c r="R38" s="2"/>
      <c r="S38" s="3"/>
      <c r="T38" s="3"/>
    </row>
    <row r="39" spans="2:20" ht="9.9499999999999993" customHeight="1" thickBot="1" x14ac:dyDescent="0.25">
      <c r="B39" s="67" t="s">
        <v>258</v>
      </c>
      <c r="C39" s="15"/>
      <c r="D39" s="15"/>
      <c r="E39" s="15"/>
      <c r="F39" s="15"/>
      <c r="J39" s="6"/>
      <c r="L39" s="37"/>
      <c r="O39" s="4"/>
      <c r="P39" s="3"/>
      <c r="Q39" s="3"/>
      <c r="R39" s="2"/>
      <c r="S39" s="3"/>
      <c r="T39" s="3"/>
    </row>
    <row r="40" spans="2:20" ht="9.9499999999999993" customHeight="1" thickBot="1" x14ac:dyDescent="0.25">
      <c r="B40" s="69" t="s">
        <v>259</v>
      </c>
      <c r="C40" s="17"/>
      <c r="D40" s="16"/>
      <c r="E40" s="16"/>
      <c r="F40" s="16"/>
      <c r="J40" s="7"/>
      <c r="O40" s="4"/>
      <c r="P40" s="3"/>
      <c r="Q40" s="3"/>
      <c r="R40" s="2"/>
      <c r="S40" s="3"/>
      <c r="T40" s="3"/>
    </row>
    <row r="41" spans="2:20" ht="9.9499999999999993" customHeight="1" thickBot="1" x14ac:dyDescent="0.25">
      <c r="B41" s="11"/>
      <c r="J41" s="6"/>
      <c r="L41" s="37"/>
      <c r="O41" s="4"/>
      <c r="P41" s="3"/>
      <c r="Q41" s="3"/>
      <c r="R41" s="2"/>
      <c r="S41" s="5"/>
      <c r="T41" s="3"/>
    </row>
    <row r="42" spans="2:20" ht="9.9499999999999993" customHeight="1" thickBot="1" x14ac:dyDescent="0.25">
      <c r="C42" s="17"/>
      <c r="D42" s="11"/>
      <c r="E42" s="17"/>
      <c r="F42" s="17"/>
      <c r="J42" s="6"/>
      <c r="L42" s="37"/>
      <c r="O42" s="4"/>
      <c r="P42" s="3"/>
      <c r="Q42" s="3"/>
      <c r="R42" s="2"/>
      <c r="S42" s="3"/>
      <c r="T42" s="3"/>
    </row>
    <row r="43" spans="2:20" ht="9.9499999999999993" customHeight="1" thickBot="1" x14ac:dyDescent="0.25">
      <c r="B43" s="17"/>
      <c r="C43" s="17"/>
      <c r="D43" s="18"/>
      <c r="E43" s="17"/>
      <c r="F43" s="17"/>
      <c r="J43" s="6"/>
      <c r="K43" s="6"/>
      <c r="L43" s="37"/>
      <c r="O43" s="4"/>
      <c r="P43" s="3"/>
      <c r="Q43" s="3"/>
      <c r="R43" s="2"/>
      <c r="S43" s="3"/>
      <c r="T43" s="3"/>
    </row>
    <row r="44" spans="2:20" ht="9.9499999999999993" customHeight="1" thickBot="1" x14ac:dyDescent="0.25">
      <c r="C44" s="17"/>
      <c r="D44" s="11"/>
      <c r="E44" s="11"/>
      <c r="F44" s="17"/>
      <c r="K44" s="6"/>
      <c r="L44" s="37"/>
      <c r="O44" s="4"/>
      <c r="P44" s="3"/>
      <c r="Q44" s="3"/>
      <c r="R44" s="2"/>
      <c r="S44" s="3"/>
      <c r="T44" s="3"/>
    </row>
    <row r="45" spans="2:20" ht="9.9499999999999993" customHeight="1" thickBot="1" x14ac:dyDescent="0.25">
      <c r="B45" s="11"/>
      <c r="C45" s="17"/>
      <c r="D45" s="17"/>
      <c r="E45" s="17"/>
      <c r="F45" s="17"/>
      <c r="J45" s="6"/>
      <c r="L45" s="37"/>
      <c r="O45" s="3"/>
      <c r="P45" s="3"/>
      <c r="Q45" s="3"/>
      <c r="R45" s="2"/>
      <c r="S45" s="3"/>
      <c r="T45" s="3"/>
    </row>
    <row r="46" spans="2:20" ht="9.9499999999999993" customHeight="1" thickBot="1" x14ac:dyDescent="0.25">
      <c r="C46" s="17"/>
      <c r="D46" s="11"/>
      <c r="E46" s="17"/>
      <c r="F46" s="17"/>
      <c r="J46" s="6"/>
      <c r="L46" s="37"/>
      <c r="O46" s="3"/>
      <c r="P46" s="3"/>
      <c r="Q46" s="3"/>
      <c r="R46" s="2"/>
      <c r="S46" s="3"/>
      <c r="T46" s="3"/>
    </row>
    <row r="47" spans="2:20" ht="9.9499999999999993" customHeight="1" thickBot="1" x14ac:dyDescent="0.25">
      <c r="B47" s="17"/>
      <c r="D47" s="11"/>
      <c r="E47" s="17"/>
      <c r="F47" s="17"/>
      <c r="J47" s="6"/>
      <c r="L47" s="37"/>
      <c r="O47" s="3"/>
      <c r="P47" s="3"/>
      <c r="Q47" s="3"/>
      <c r="R47" s="2"/>
      <c r="S47" s="3"/>
      <c r="T47" s="3"/>
    </row>
    <row r="48" spans="2:20" ht="9.9499999999999993" customHeight="1" thickBot="1" x14ac:dyDescent="0.25">
      <c r="C48" s="17"/>
      <c r="D48" s="17"/>
      <c r="E48" s="17"/>
      <c r="F48" s="17"/>
      <c r="O48" s="3"/>
      <c r="P48" s="3"/>
      <c r="Q48" s="3"/>
      <c r="R48" s="2"/>
      <c r="S48" s="3"/>
      <c r="T48" s="3"/>
    </row>
    <row r="49" spans="2:20" ht="9.9499999999999993" customHeight="1" thickBot="1" x14ac:dyDescent="0.25">
      <c r="C49" s="17"/>
      <c r="D49" s="12"/>
      <c r="E49" s="16"/>
      <c r="F49" s="16"/>
      <c r="J49" s="6"/>
      <c r="L49" s="37"/>
      <c r="O49" s="3"/>
      <c r="P49" s="3"/>
      <c r="Q49" s="3"/>
      <c r="R49" s="2"/>
      <c r="S49" s="3"/>
      <c r="T49" s="3"/>
    </row>
    <row r="50" spans="2:20" ht="9.9499999999999993" customHeight="1" thickBot="1" x14ac:dyDescent="0.25">
      <c r="B50" s="17"/>
      <c r="C50" s="17"/>
      <c r="D50" s="16"/>
      <c r="E50" s="16"/>
      <c r="F50" s="16"/>
      <c r="O50" s="3"/>
      <c r="P50" s="3"/>
      <c r="Q50" s="3"/>
      <c r="R50" s="2"/>
      <c r="S50" s="3"/>
      <c r="T50" s="3"/>
    </row>
    <row r="51" spans="2:20" ht="9.9499999999999993" customHeight="1" thickBot="1" x14ac:dyDescent="0.25">
      <c r="B51" s="11"/>
      <c r="O51" s="3"/>
      <c r="P51" s="3"/>
      <c r="Q51" s="3"/>
      <c r="R51" s="2"/>
      <c r="S51" s="3"/>
      <c r="T51" s="3"/>
    </row>
    <row r="52" spans="2:20" ht="9.9499999999999993" customHeight="1" thickBot="1" x14ac:dyDescent="0.25">
      <c r="J52" s="6"/>
      <c r="K52" s="6"/>
      <c r="L52" s="6"/>
      <c r="O52" s="3"/>
      <c r="P52" s="3"/>
      <c r="Q52" s="3"/>
      <c r="R52" s="2"/>
      <c r="S52" s="3"/>
      <c r="T52" s="3"/>
    </row>
    <row r="53" spans="2:20" ht="9.9499999999999993" customHeight="1" thickBot="1" x14ac:dyDescent="0.25">
      <c r="J53" s="6"/>
      <c r="K53" s="6"/>
      <c r="L53" s="7"/>
      <c r="O53" s="3"/>
      <c r="P53" s="3"/>
      <c r="Q53" s="3"/>
      <c r="R53" s="2"/>
      <c r="S53" s="8"/>
      <c r="T53" s="8"/>
    </row>
    <row r="54" spans="2:20" ht="9.9499999999999993" customHeight="1" thickBot="1" x14ac:dyDescent="0.25">
      <c r="J54" s="6"/>
      <c r="K54" s="6"/>
      <c r="L54" s="6"/>
      <c r="O54" s="3"/>
      <c r="P54" s="3"/>
      <c r="Q54" s="3"/>
      <c r="R54" s="2"/>
      <c r="S54" s="3"/>
      <c r="T54" s="2"/>
    </row>
    <row r="55" spans="2:20" ht="9.9499999999999993" customHeight="1" thickBot="1" x14ac:dyDescent="0.25">
      <c r="O55" s="3"/>
      <c r="P55" s="3"/>
      <c r="Q55" s="3"/>
      <c r="R55" s="2"/>
      <c r="S55" s="3"/>
      <c r="T55" s="2"/>
    </row>
    <row r="56" spans="2:20" ht="9.9499999999999993" customHeight="1" thickBot="1" x14ac:dyDescent="0.25">
      <c r="O56" s="9"/>
      <c r="P56" s="3"/>
      <c r="Q56" s="3"/>
      <c r="R56" s="2"/>
      <c r="S56" s="3"/>
      <c r="T56" s="2"/>
    </row>
    <row r="57" spans="2:20" ht="9.9499999999999993" customHeight="1" thickBot="1" x14ac:dyDescent="0.25">
      <c r="O57" s="3"/>
      <c r="P57" s="3"/>
      <c r="Q57" s="3"/>
      <c r="R57" s="2"/>
      <c r="S57" s="2"/>
      <c r="T57" s="2"/>
    </row>
    <row r="58" spans="2:20" ht="9.9499999999999993" customHeight="1" thickBot="1" x14ac:dyDescent="0.25">
      <c r="O58" s="3"/>
      <c r="P58" s="3"/>
      <c r="Q58" s="3"/>
      <c r="R58" s="2"/>
      <c r="S58" s="2"/>
      <c r="T58" s="2"/>
    </row>
    <row r="59" spans="2:20" ht="9.9499999999999993" customHeight="1" thickBot="1" x14ac:dyDescent="0.25">
      <c r="O59" s="3"/>
      <c r="P59" s="3"/>
      <c r="Q59" s="3"/>
      <c r="R59" s="2"/>
      <c r="S59" s="2"/>
      <c r="T59" s="2"/>
    </row>
    <row r="60" spans="2:20" ht="9.9499999999999993" customHeight="1" thickBot="1" x14ac:dyDescent="0.25">
      <c r="O60" s="3"/>
      <c r="P60" s="3"/>
      <c r="Q60" s="3"/>
      <c r="R60" s="2"/>
      <c r="S60" s="2"/>
      <c r="T60" s="2"/>
    </row>
    <row r="61" spans="2:20" ht="9.9499999999999993" customHeight="1" thickBot="1" x14ac:dyDescent="0.25">
      <c r="O61" s="3"/>
      <c r="P61" s="3"/>
      <c r="Q61" s="3"/>
      <c r="R61" s="2"/>
      <c r="S61" s="2"/>
      <c r="T61" s="2"/>
    </row>
    <row r="62" spans="2:20" ht="9.9499999999999993" customHeight="1" thickBot="1" x14ac:dyDescent="0.25">
      <c r="O62" s="3"/>
      <c r="P62" s="3"/>
      <c r="Q62" s="3"/>
      <c r="R62" s="2"/>
      <c r="S62" s="2"/>
      <c r="T62" s="2"/>
    </row>
    <row r="63" spans="2:20" ht="9.9499999999999993" customHeight="1" thickBot="1" x14ac:dyDescent="0.25">
      <c r="O63" s="3"/>
      <c r="P63" s="3"/>
      <c r="Q63" s="3"/>
      <c r="R63" s="2"/>
      <c r="S63" s="2"/>
      <c r="T63" s="2"/>
    </row>
    <row r="64" spans="2:20" ht="9.9499999999999993" customHeight="1" thickBot="1" x14ac:dyDescent="0.25">
      <c r="O64" s="3"/>
      <c r="P64" s="3"/>
      <c r="Q64" s="3"/>
      <c r="R64" s="2"/>
      <c r="S64" s="2"/>
      <c r="T64" s="2"/>
    </row>
    <row r="65" spans="15:20" ht="9.9499999999999993" customHeight="1" thickBot="1" x14ac:dyDescent="0.25">
      <c r="O65" s="3"/>
      <c r="P65" s="3"/>
      <c r="Q65" s="3"/>
      <c r="R65" s="2"/>
      <c r="S65" s="2"/>
      <c r="T65" s="2"/>
    </row>
    <row r="66" spans="15:20" ht="9.9499999999999993" customHeight="1" thickBot="1" x14ac:dyDescent="0.25">
      <c r="O66" s="3"/>
      <c r="P66" s="3"/>
      <c r="Q66" s="3"/>
      <c r="R66" s="2"/>
      <c r="S66" s="2"/>
      <c r="T66" s="2"/>
    </row>
  </sheetData>
  <mergeCells count="42">
    <mergeCell ref="D9:F9"/>
    <mergeCell ref="B2:F2"/>
    <mergeCell ref="B3:F3"/>
    <mergeCell ref="D4:E4"/>
    <mergeCell ref="D5:F5"/>
    <mergeCell ref="D6:F6"/>
    <mergeCell ref="B10:C10"/>
    <mergeCell ref="D10:F10"/>
    <mergeCell ref="B11:C11"/>
    <mergeCell ref="D11:F11"/>
    <mergeCell ref="B12:C12"/>
    <mergeCell ref="D12:F12"/>
    <mergeCell ref="B13:C13"/>
    <mergeCell ref="D13:F13"/>
    <mergeCell ref="B14:F14"/>
    <mergeCell ref="B15:B16"/>
    <mergeCell ref="D15:F15"/>
    <mergeCell ref="D16:F16"/>
    <mergeCell ref="B17:B19"/>
    <mergeCell ref="D17:F17"/>
    <mergeCell ref="D18:F18"/>
    <mergeCell ref="D19:F19"/>
    <mergeCell ref="B20:B22"/>
    <mergeCell ref="D20:F20"/>
    <mergeCell ref="D21:F21"/>
    <mergeCell ref="D22:F22"/>
    <mergeCell ref="B36:F36"/>
    <mergeCell ref="B37:C38"/>
    <mergeCell ref="D37:F38"/>
    <mergeCell ref="B4:B9"/>
    <mergeCell ref="B32:C32"/>
    <mergeCell ref="D32:F32"/>
    <mergeCell ref="B33:F33"/>
    <mergeCell ref="B34:C34"/>
    <mergeCell ref="B35:C35"/>
    <mergeCell ref="D35:F35"/>
    <mergeCell ref="B23:B25"/>
    <mergeCell ref="B26:B28"/>
    <mergeCell ref="B29:B31"/>
    <mergeCell ref="D29:F29"/>
    <mergeCell ref="D30:F30"/>
    <mergeCell ref="D31:F31"/>
  </mergeCells>
  <dataValidations count="1">
    <dataValidation type="list" allowBlank="1" showInputMessage="1" showErrorMessage="1" sqref="D44" xr:uid="{00000000-0002-0000-0600-000000000000}">
      <formula1>Material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6"/>
  <sheetViews>
    <sheetView zoomScale="85" zoomScaleNormal="85" workbookViewId="0">
      <selection activeCell="B35" sqref="B35:C35"/>
    </sheetView>
  </sheetViews>
  <sheetFormatPr defaultColWidth="6" defaultRowHeight="14.25" x14ac:dyDescent="0.2"/>
  <cols>
    <col min="1" max="1" width="2" style="2" customWidth="1"/>
    <col min="2" max="2" width="22.7109375" style="13" customWidth="1"/>
    <col min="3" max="3" width="69.28515625" style="13" customWidth="1"/>
    <col min="4" max="4" width="11" style="13" customWidth="1"/>
    <col min="5" max="5" width="42.140625" style="13" customWidth="1"/>
    <col min="6" max="6" width="64.28515625" style="13" customWidth="1"/>
    <col min="7" max="7" width="2.7109375" style="2" customWidth="1"/>
    <col min="8" max="8" width="23.85546875" style="2" customWidth="1"/>
    <col min="9" max="9" width="6" style="2"/>
    <col min="10" max="16384" width="6" style="1"/>
  </cols>
  <sheetData>
    <row r="1" spans="2:15" ht="9" customHeight="1" x14ac:dyDescent="0.2"/>
    <row r="2" spans="2:15" s="2" customFormat="1" ht="15.75" thickBot="1" x14ac:dyDescent="0.25">
      <c r="B2" s="144" t="s">
        <v>263</v>
      </c>
      <c r="C2" s="145"/>
      <c r="D2" s="145"/>
      <c r="E2" s="145"/>
      <c r="F2" s="145"/>
      <c r="K2" s="1"/>
      <c r="L2" s="1"/>
    </row>
    <row r="3" spans="2:15" s="2" customFormat="1" ht="15.75" thickBot="1" x14ac:dyDescent="0.25">
      <c r="B3" s="146" t="s">
        <v>264</v>
      </c>
      <c r="C3" s="147"/>
      <c r="D3" s="148"/>
      <c r="E3" s="148"/>
      <c r="F3" s="149"/>
      <c r="K3" s="1" t="s">
        <v>291</v>
      </c>
      <c r="L3" s="1"/>
    </row>
    <row r="4" spans="2:15" ht="15" customHeight="1" x14ac:dyDescent="0.2">
      <c r="B4" s="150" t="s">
        <v>265</v>
      </c>
      <c r="C4" s="20" t="s">
        <v>0</v>
      </c>
      <c r="D4" s="153">
        <f>Dewatering!D8</f>
        <v>0</v>
      </c>
      <c r="E4" s="154"/>
      <c r="F4" s="30"/>
      <c r="H4" s="24" t="s">
        <v>289</v>
      </c>
      <c r="K4" s="48" t="s">
        <v>292</v>
      </c>
      <c r="O4" s="51" t="s">
        <v>295</v>
      </c>
    </row>
    <row r="5" spans="2:15" ht="15" customHeight="1" x14ac:dyDescent="0.2">
      <c r="B5" s="151"/>
      <c r="C5" s="21" t="s">
        <v>266</v>
      </c>
      <c r="D5" s="155"/>
      <c r="E5" s="156"/>
      <c r="F5" s="157"/>
      <c r="H5" s="25" t="s">
        <v>290</v>
      </c>
      <c r="K5" s="49" t="s">
        <v>293</v>
      </c>
      <c r="O5" s="52" t="s">
        <v>138</v>
      </c>
    </row>
    <row r="6" spans="2:15" ht="15" customHeight="1" x14ac:dyDescent="0.2">
      <c r="B6" s="151"/>
      <c r="C6" s="21" t="s">
        <v>267</v>
      </c>
      <c r="D6" s="158"/>
      <c r="E6" s="156"/>
      <c r="F6" s="157"/>
      <c r="K6" s="49" t="s">
        <v>294</v>
      </c>
      <c r="L6" s="31"/>
      <c r="O6" s="52" t="s">
        <v>132</v>
      </c>
    </row>
    <row r="7" spans="2:15" ht="15" customHeight="1" thickBot="1" x14ac:dyDescent="0.25">
      <c r="B7" s="151"/>
      <c r="C7" s="21" t="s">
        <v>268</v>
      </c>
      <c r="D7" s="29"/>
      <c r="E7" s="42"/>
      <c r="F7" s="43"/>
      <c r="K7" s="50" t="s">
        <v>82</v>
      </c>
      <c r="L7" s="31"/>
      <c r="O7" s="53" t="s">
        <v>296</v>
      </c>
    </row>
    <row r="8" spans="2:15" ht="15" customHeight="1" x14ac:dyDescent="0.2">
      <c r="B8" s="151"/>
      <c r="C8" s="21" t="s">
        <v>269</v>
      </c>
      <c r="D8" s="158"/>
      <c r="E8" s="156"/>
      <c r="F8" s="157"/>
      <c r="L8" s="31"/>
    </row>
    <row r="9" spans="2:15" ht="15" customHeight="1" x14ac:dyDescent="0.2">
      <c r="B9" s="152"/>
      <c r="C9" s="21" t="s">
        <v>270</v>
      </c>
      <c r="D9" s="155"/>
      <c r="E9" s="156"/>
      <c r="F9" s="157"/>
    </row>
    <row r="10" spans="2:15" ht="15" customHeight="1" x14ac:dyDescent="0.2">
      <c r="B10" s="159" t="s">
        <v>271</v>
      </c>
      <c r="C10" s="160"/>
      <c r="D10" s="158"/>
      <c r="E10" s="156"/>
      <c r="F10" s="157"/>
      <c r="L10" s="31"/>
    </row>
    <row r="11" spans="2:15" ht="15" customHeight="1" x14ac:dyDescent="0.2">
      <c r="B11" s="161" t="s">
        <v>272</v>
      </c>
      <c r="C11" s="160"/>
      <c r="D11" s="155"/>
      <c r="E11" s="156"/>
      <c r="F11" s="157"/>
      <c r="L11" s="31"/>
    </row>
    <row r="12" spans="2:15" ht="30" customHeight="1" x14ac:dyDescent="0.2">
      <c r="B12" s="162" t="s">
        <v>273</v>
      </c>
      <c r="C12" s="163"/>
      <c r="D12" s="164"/>
      <c r="E12" s="156"/>
      <c r="F12" s="157"/>
    </row>
    <row r="13" spans="2:15" ht="15" customHeight="1" thickBot="1" x14ac:dyDescent="0.25">
      <c r="B13" s="165" t="s">
        <v>274</v>
      </c>
      <c r="C13" s="166"/>
      <c r="D13" s="167"/>
      <c r="E13" s="168"/>
      <c r="F13" s="169"/>
    </row>
    <row r="14" spans="2:15" ht="15" customHeight="1" thickBot="1" x14ac:dyDescent="0.3">
      <c r="B14" s="170" t="s">
        <v>275</v>
      </c>
      <c r="C14" s="171"/>
      <c r="D14" s="171"/>
      <c r="E14" s="171"/>
      <c r="F14" s="172"/>
      <c r="K14" s="32" t="s">
        <v>297</v>
      </c>
      <c r="L14" s="1" t="s">
        <v>298</v>
      </c>
    </row>
    <row r="15" spans="2:15" ht="15" customHeight="1" x14ac:dyDescent="0.2">
      <c r="B15" s="173" t="s">
        <v>314</v>
      </c>
      <c r="C15" s="22" t="s">
        <v>279</v>
      </c>
      <c r="D15" s="155"/>
      <c r="E15" s="156"/>
      <c r="F15" s="157"/>
      <c r="L15" s="1" t="s">
        <v>299</v>
      </c>
    </row>
    <row r="16" spans="2:15" ht="15" customHeight="1" x14ac:dyDescent="0.25">
      <c r="B16" s="143"/>
      <c r="C16" s="21" t="s">
        <v>280</v>
      </c>
      <c r="D16" s="158"/>
      <c r="E16" s="156"/>
      <c r="F16" s="157"/>
      <c r="K16" s="32" t="s">
        <v>300</v>
      </c>
    </row>
    <row r="17" spans="2:23" ht="15" customHeight="1" x14ac:dyDescent="0.2">
      <c r="B17" s="174" t="s">
        <v>315</v>
      </c>
      <c r="C17" s="21" t="s">
        <v>281</v>
      </c>
      <c r="D17" s="155"/>
      <c r="E17" s="156"/>
      <c r="F17" s="157"/>
      <c r="K17" s="1" t="s">
        <v>301</v>
      </c>
    </row>
    <row r="18" spans="2:23" ht="15" customHeight="1" x14ac:dyDescent="0.2">
      <c r="B18" s="175"/>
      <c r="C18" s="21" t="str">
        <f>IF(D4="Флотошлам (вкажіть тип виробництва)","Після флотатора","Після первинного відстоювання")</f>
        <v>Після первинного відстоювання</v>
      </c>
      <c r="D18" s="158"/>
      <c r="E18" s="156"/>
      <c r="F18" s="157"/>
      <c r="K18" s="1" t="s">
        <v>302</v>
      </c>
    </row>
    <row r="19" spans="2:23" ht="15" customHeight="1" x14ac:dyDescent="0.2">
      <c r="B19" s="176"/>
      <c r="C19" s="19" t="s">
        <v>282</v>
      </c>
      <c r="D19" s="158"/>
      <c r="E19" s="156"/>
      <c r="F19" s="157"/>
      <c r="K19" s="1" t="s">
        <v>304</v>
      </c>
    </row>
    <row r="20" spans="2:23" ht="15" customHeight="1" x14ac:dyDescent="0.2">
      <c r="B20" s="177" t="s">
        <v>316</v>
      </c>
      <c r="C20" s="21" t="s">
        <v>281</v>
      </c>
      <c r="D20" s="155"/>
      <c r="E20" s="156"/>
      <c r="F20" s="157"/>
      <c r="K20" s="1" t="s">
        <v>305</v>
      </c>
    </row>
    <row r="21" spans="2:23" ht="15" customHeight="1" x14ac:dyDescent="0.25">
      <c r="B21" s="142"/>
      <c r="C21" s="21" t="str">
        <f>IF(D4="Флотошлам (вкажіть тип виробництва)","Після флотатора","Після первинного відстоювання")</f>
        <v>Після первинного відстоювання</v>
      </c>
      <c r="D21" s="158"/>
      <c r="E21" s="156"/>
      <c r="F21" s="157"/>
      <c r="K21" s="32"/>
    </row>
    <row r="22" spans="2:23" ht="15" customHeight="1" x14ac:dyDescent="0.25">
      <c r="B22" s="143"/>
      <c r="C22" s="19" t="s">
        <v>282</v>
      </c>
      <c r="D22" s="155"/>
      <c r="E22" s="156"/>
      <c r="F22" s="157"/>
      <c r="K22" s="32"/>
    </row>
    <row r="23" spans="2:23" ht="15" customHeight="1" x14ac:dyDescent="0.25">
      <c r="B23" s="141" t="s">
        <v>276</v>
      </c>
      <c r="C23" s="21" t="s">
        <v>281</v>
      </c>
      <c r="D23" s="41"/>
      <c r="E23" s="42"/>
      <c r="F23" s="43"/>
      <c r="K23" s="32"/>
    </row>
    <row r="24" spans="2:23" ht="15" customHeight="1" x14ac:dyDescent="0.25">
      <c r="B24" s="142"/>
      <c r="C24" s="21" t="str">
        <f>IF(D4="Флотошлам (вкажіть тип виробництва)","Після флотатора","Після первинного відстоювання")</f>
        <v>Після первинного відстоювання</v>
      </c>
      <c r="D24" s="41"/>
      <c r="E24" s="42"/>
      <c r="F24" s="43"/>
      <c r="K24" s="32"/>
    </row>
    <row r="25" spans="2:23" ht="15" customHeight="1" x14ac:dyDescent="0.25">
      <c r="B25" s="143"/>
      <c r="C25" s="19" t="s">
        <v>282</v>
      </c>
      <c r="D25" s="41"/>
      <c r="E25" s="42"/>
      <c r="F25" s="43"/>
      <c r="K25" s="32"/>
    </row>
    <row r="26" spans="2:23" ht="15" customHeight="1" x14ac:dyDescent="0.25">
      <c r="B26" s="141" t="s">
        <v>277</v>
      </c>
      <c r="C26" s="21" t="s">
        <v>281</v>
      </c>
      <c r="D26" s="41"/>
      <c r="E26" s="42"/>
      <c r="F26" s="43"/>
      <c r="K26" s="32" t="s">
        <v>306</v>
      </c>
    </row>
    <row r="27" spans="2:23" ht="15" customHeight="1" x14ac:dyDescent="0.25">
      <c r="B27" s="142"/>
      <c r="C27" s="21" t="str">
        <f>IF(D4="Флотошлам (вкажіть тип виробництва)","Після флотатора","Після первинного відстоювання")</f>
        <v>Після первинного відстоювання</v>
      </c>
      <c r="D27" s="41"/>
      <c r="E27" s="42"/>
      <c r="F27" s="43"/>
      <c r="K27" s="32" t="s">
        <v>307</v>
      </c>
    </row>
    <row r="28" spans="2:23" ht="15" customHeight="1" x14ac:dyDescent="0.2">
      <c r="B28" s="143"/>
      <c r="C28" s="19" t="s">
        <v>282</v>
      </c>
      <c r="D28" s="41"/>
      <c r="E28" s="42"/>
      <c r="F28" s="43"/>
      <c r="K28" s="1" t="s">
        <v>308</v>
      </c>
      <c r="M28" s="2"/>
      <c r="N28" s="2"/>
      <c r="O28" s="2"/>
      <c r="P28" s="2"/>
      <c r="Q28" s="2"/>
      <c r="R28" s="2"/>
      <c r="S28" s="2"/>
      <c r="T28" s="2"/>
      <c r="U28" s="2"/>
      <c r="V28" s="2"/>
      <c r="W28" s="2"/>
    </row>
    <row r="29" spans="2:23" s="2" customFormat="1" ht="15" customHeight="1" x14ac:dyDescent="0.2">
      <c r="B29" s="188" t="s">
        <v>278</v>
      </c>
      <c r="C29" s="21" t="s">
        <v>281</v>
      </c>
      <c r="D29" s="158"/>
      <c r="E29" s="156"/>
      <c r="F29" s="157"/>
      <c r="K29" s="1" t="s">
        <v>309</v>
      </c>
      <c r="L29" s="1"/>
      <c r="M29" s="1"/>
      <c r="N29" s="1"/>
      <c r="O29" s="1"/>
      <c r="P29" s="1"/>
      <c r="Q29" s="1"/>
      <c r="R29" s="1"/>
      <c r="S29" s="1"/>
      <c r="T29" s="1"/>
      <c r="U29" s="1"/>
      <c r="V29" s="1"/>
      <c r="W29" s="1"/>
    </row>
    <row r="30" spans="2:23" ht="15" customHeight="1" x14ac:dyDescent="0.2">
      <c r="B30" s="142"/>
      <c r="C30" s="21" t="str">
        <f>IF(D4="Флотошлам (вкажіть тип виробництва)","Після флотатора","Після первинного відстоювання")</f>
        <v>Після первинного відстоювання</v>
      </c>
      <c r="D30" s="158"/>
      <c r="E30" s="156"/>
      <c r="F30" s="157"/>
      <c r="K30" s="1" t="s">
        <v>310</v>
      </c>
    </row>
    <row r="31" spans="2:23" ht="15" customHeight="1" x14ac:dyDescent="0.2">
      <c r="B31" s="143"/>
      <c r="C31" s="19" t="s">
        <v>282</v>
      </c>
      <c r="D31" s="158"/>
      <c r="E31" s="156"/>
      <c r="F31" s="157"/>
      <c r="K31" s="1" t="s">
        <v>311</v>
      </c>
    </row>
    <row r="32" spans="2:23" ht="30" customHeight="1" thickBot="1" x14ac:dyDescent="0.25">
      <c r="B32" s="189" t="s">
        <v>283</v>
      </c>
      <c r="C32" s="166"/>
      <c r="D32" s="190"/>
      <c r="E32" s="168"/>
      <c r="F32" s="169"/>
      <c r="K32" s="1" t="s">
        <v>312</v>
      </c>
    </row>
    <row r="33" spans="2:11" ht="15" customHeight="1" thickBot="1" x14ac:dyDescent="0.25">
      <c r="B33" s="170" t="s">
        <v>284</v>
      </c>
      <c r="C33" s="171"/>
      <c r="D33" s="171"/>
      <c r="E33" s="171"/>
      <c r="F33" s="172"/>
      <c r="K33" s="1" t="s">
        <v>313</v>
      </c>
    </row>
    <row r="34" spans="2:11" ht="15" customHeight="1" x14ac:dyDescent="0.2">
      <c r="B34" s="191" t="s">
        <v>285</v>
      </c>
      <c r="C34" s="192"/>
      <c r="D34" s="33">
        <f>Dewatering!D38</f>
        <v>0</v>
      </c>
      <c r="E34" s="26" t="str">
        <f>IF(D34="Зовні", "Температура навколишнього середовища, ºC", "-")</f>
        <v>-</v>
      </c>
      <c r="F34" s="30"/>
      <c r="K34" s="31"/>
    </row>
    <row r="35" spans="2:11" ht="15" customHeight="1" thickBot="1" x14ac:dyDescent="0.25">
      <c r="B35" s="136" t="str">
        <f>IF(D34="Усередині", "Розміри приміщення (-нь) для зневоднення (Д*Ш*В), м", "-")</f>
        <v>-</v>
      </c>
      <c r="C35" s="115"/>
      <c r="D35" s="190"/>
      <c r="E35" s="168"/>
      <c r="F35" s="169"/>
    </row>
    <row r="36" spans="2:11" ht="15" customHeight="1" thickBot="1" x14ac:dyDescent="0.25">
      <c r="B36" s="193"/>
      <c r="C36" s="171"/>
      <c r="D36" s="171"/>
      <c r="E36" s="171"/>
      <c r="F36" s="172"/>
    </row>
    <row r="37" spans="2:11" ht="15" customHeight="1" x14ac:dyDescent="0.2">
      <c r="B37" s="178" t="s">
        <v>286</v>
      </c>
      <c r="C37" s="179"/>
      <c r="D37" s="182"/>
      <c r="E37" s="183"/>
      <c r="F37" s="184"/>
    </row>
    <row r="38" spans="2:11" ht="60" customHeight="1" thickBot="1" x14ac:dyDescent="0.25">
      <c r="B38" s="180"/>
      <c r="C38" s="181"/>
      <c r="D38" s="185"/>
      <c r="E38" s="186"/>
      <c r="F38" s="187"/>
      <c r="K38" s="31"/>
    </row>
    <row r="39" spans="2:11" ht="15" customHeight="1" x14ac:dyDescent="0.2">
      <c r="B39" s="23" t="s">
        <v>287</v>
      </c>
      <c r="C39" s="15"/>
      <c r="D39" s="15"/>
      <c r="E39" s="15"/>
      <c r="F39" s="15"/>
      <c r="K39" s="31"/>
    </row>
    <row r="40" spans="2:11" ht="15" customHeight="1" x14ac:dyDescent="0.2">
      <c r="B40" s="17" t="s">
        <v>288</v>
      </c>
      <c r="C40" s="17"/>
      <c r="D40" s="16"/>
      <c r="E40" s="16"/>
      <c r="F40" s="16"/>
      <c r="K40" s="31"/>
    </row>
    <row r="41" spans="2:11" ht="15" customHeight="1" x14ac:dyDescent="0.2">
      <c r="B41" s="11"/>
      <c r="K41" s="31"/>
    </row>
    <row r="42" spans="2:11" ht="15" customHeight="1" x14ac:dyDescent="0.2">
      <c r="C42" s="17"/>
      <c r="D42" s="11"/>
      <c r="E42" s="17"/>
      <c r="F42" s="17"/>
      <c r="K42" s="31"/>
    </row>
    <row r="43" spans="2:11" ht="15" customHeight="1" x14ac:dyDescent="0.2">
      <c r="B43" s="17"/>
      <c r="C43" s="17"/>
      <c r="D43" s="18"/>
      <c r="E43" s="17"/>
      <c r="F43" s="17"/>
      <c r="K43" s="31"/>
    </row>
    <row r="44" spans="2:11" ht="15" customHeight="1" x14ac:dyDescent="0.2">
      <c r="C44" s="17"/>
      <c r="D44" s="11"/>
      <c r="E44" s="11"/>
      <c r="F44" s="17"/>
      <c r="K44" s="31"/>
    </row>
    <row r="45" spans="2:11" ht="15" customHeight="1" x14ac:dyDescent="0.2">
      <c r="B45" s="11"/>
      <c r="C45" s="17"/>
      <c r="D45" s="17"/>
      <c r="E45" s="17"/>
      <c r="F45" s="17"/>
    </row>
    <row r="46" spans="2:11" x14ac:dyDescent="0.2">
      <c r="C46" s="17"/>
      <c r="D46" s="11"/>
      <c r="E46" s="17"/>
      <c r="F46" s="17"/>
    </row>
    <row r="47" spans="2:11" x14ac:dyDescent="0.2">
      <c r="B47" s="17"/>
      <c r="D47" s="11"/>
      <c r="E47" s="17"/>
      <c r="F47" s="17"/>
    </row>
    <row r="48" spans="2:11" x14ac:dyDescent="0.2">
      <c r="C48" s="17"/>
      <c r="D48" s="17"/>
      <c r="E48" s="17"/>
      <c r="F48" s="17"/>
    </row>
    <row r="49" spans="2:11" ht="15" customHeight="1" x14ac:dyDescent="0.2">
      <c r="C49" s="17"/>
      <c r="D49" s="12"/>
      <c r="E49" s="16"/>
      <c r="F49" s="16"/>
    </row>
    <row r="50" spans="2:11" ht="15" customHeight="1" x14ac:dyDescent="0.2">
      <c r="B50" s="17"/>
      <c r="C50" s="17"/>
      <c r="D50" s="16"/>
      <c r="E50" s="16"/>
      <c r="F50" s="16"/>
    </row>
    <row r="51" spans="2:11" x14ac:dyDescent="0.2">
      <c r="B51" s="11"/>
    </row>
    <row r="56" spans="2:11" x14ac:dyDescent="0.2">
      <c r="K56" s="34"/>
    </row>
  </sheetData>
  <mergeCells count="43">
    <mergeCell ref="B36:F36"/>
    <mergeCell ref="B37:C38"/>
    <mergeCell ref="D37:F38"/>
    <mergeCell ref="B32:C32"/>
    <mergeCell ref="D32:F32"/>
    <mergeCell ref="B33:F33"/>
    <mergeCell ref="B34:C34"/>
    <mergeCell ref="B35:C35"/>
    <mergeCell ref="D35:F35"/>
    <mergeCell ref="B23:B25"/>
    <mergeCell ref="B26:B28"/>
    <mergeCell ref="B29:B31"/>
    <mergeCell ref="D29:F29"/>
    <mergeCell ref="D30:F30"/>
    <mergeCell ref="D31:F31"/>
    <mergeCell ref="B17:B19"/>
    <mergeCell ref="D17:F17"/>
    <mergeCell ref="D18:F18"/>
    <mergeCell ref="D19:F19"/>
    <mergeCell ref="B20:B22"/>
    <mergeCell ref="D20:F20"/>
    <mergeCell ref="D21:F21"/>
    <mergeCell ref="D22:F22"/>
    <mergeCell ref="B13:C13"/>
    <mergeCell ref="D13:F13"/>
    <mergeCell ref="B14:F14"/>
    <mergeCell ref="B15:B16"/>
    <mergeCell ref="D15:F15"/>
    <mergeCell ref="D16:F16"/>
    <mergeCell ref="B10:C10"/>
    <mergeCell ref="D10:F10"/>
    <mergeCell ref="B11:C11"/>
    <mergeCell ref="D11:F11"/>
    <mergeCell ref="B12:C12"/>
    <mergeCell ref="D12:F12"/>
    <mergeCell ref="B2:F2"/>
    <mergeCell ref="B3:F3"/>
    <mergeCell ref="B4:B9"/>
    <mergeCell ref="D4:E4"/>
    <mergeCell ref="D5:F5"/>
    <mergeCell ref="D6:F6"/>
    <mergeCell ref="D8:F8"/>
    <mergeCell ref="D9:F9"/>
  </mergeCells>
  <dataValidations count="4">
    <dataValidation allowBlank="1" showErrorMessage="1" promptTitle="Тип осадка" prompt="Выберите из выпадающего списка" sqref="D4:E4" xr:uid="{00000000-0002-0000-0700-000000000000}"/>
    <dataValidation type="list" allowBlank="1" showInputMessage="1" showErrorMessage="1" promptTitle="Тип оборудования" prompt="Выберите из выпадающего списка_x000a_" sqref="D12:F12" xr:uid="{00000000-0002-0000-0700-000001000000}">
      <formula1>$K$17:$K$20</formula1>
    </dataValidation>
    <dataValidation type="list" allowBlank="1" showInputMessage="1" showErrorMessage="1" sqref="D44" xr:uid="{00000000-0002-0000-0700-000002000000}">
      <formula1>Material</formula1>
    </dataValidation>
    <dataValidation allowBlank="1" showErrorMessage="1" promptTitle="Выбор расположения" prompt="Выберите из выпадающего списка" sqref="D34" xr:uid="{00000000-0002-0000-0700-000003000000}"/>
  </dataValidation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79</vt:i4>
      </vt:variant>
    </vt:vector>
  </HeadingPairs>
  <TitlesOfParts>
    <vt:vector size="87" baseType="lpstr">
      <vt:lpstr>Dewatering</vt:lpstr>
      <vt:lpstr>RUS</vt:lpstr>
      <vt:lpstr>ENG</vt:lpstr>
      <vt:lpstr>US ENG</vt:lpstr>
      <vt:lpstr>POL</vt:lpstr>
      <vt:lpstr>ES</vt:lpstr>
      <vt:lpstr>FR</vt:lpstr>
      <vt:lpstr>UA</vt:lpstr>
      <vt:lpstr>POL!Automatisation</vt:lpstr>
      <vt:lpstr>RUS!Automatisation</vt:lpstr>
      <vt:lpstr>UA!Automatisation</vt:lpstr>
      <vt:lpstr>'US ENG'!Automatisation</vt:lpstr>
      <vt:lpstr>Automatisation</vt:lpstr>
      <vt:lpstr>POL!Base</vt:lpstr>
      <vt:lpstr>'US ENG'!Base</vt:lpstr>
      <vt:lpstr>Base</vt:lpstr>
      <vt:lpstr>POL!Discharge_height</vt:lpstr>
      <vt:lpstr>RUS!Discharge_height</vt:lpstr>
      <vt:lpstr>UA!Discharge_height</vt:lpstr>
      <vt:lpstr>'US ENG'!Discharge_height</vt:lpstr>
      <vt:lpstr>Discharge_height</vt:lpstr>
      <vt:lpstr>POL!EX</vt:lpstr>
      <vt:lpstr>RUS!EX</vt:lpstr>
      <vt:lpstr>UA!EX</vt:lpstr>
      <vt:lpstr>'US ENG'!EX</vt:lpstr>
      <vt:lpstr>EX</vt:lpstr>
      <vt:lpstr>Dewatering!Hydraulics</vt:lpstr>
      <vt:lpstr>POL!Hydraulics</vt:lpstr>
      <vt:lpstr>RUS!Hydraulics</vt:lpstr>
      <vt:lpstr>UA!Hydraulics</vt:lpstr>
      <vt:lpstr>'US ENG'!Hydraulics</vt:lpstr>
      <vt:lpstr>Hydraulics</vt:lpstr>
      <vt:lpstr>POL!Hydraulics2</vt:lpstr>
      <vt:lpstr>'US ENG'!Hydraulics2</vt:lpstr>
      <vt:lpstr>Hydraulics2</vt:lpstr>
      <vt:lpstr>Dewatering!Installation</vt:lpstr>
      <vt:lpstr>POL!Installation</vt:lpstr>
      <vt:lpstr>RUS!Installation</vt:lpstr>
      <vt:lpstr>UA!Installation</vt:lpstr>
      <vt:lpstr>'US ENG'!Installation</vt:lpstr>
      <vt:lpstr>Installation</vt:lpstr>
      <vt:lpstr>Dewatering!Location</vt:lpstr>
      <vt:lpstr>POL!Location</vt:lpstr>
      <vt:lpstr>RUS!Location</vt:lpstr>
      <vt:lpstr>UA!Location</vt:lpstr>
      <vt:lpstr>'US ENG'!Location</vt:lpstr>
      <vt:lpstr>Location</vt:lpstr>
      <vt:lpstr>POL!Material</vt:lpstr>
      <vt:lpstr>RUS!Material</vt:lpstr>
      <vt:lpstr>UA!Material</vt:lpstr>
      <vt:lpstr>'US ENG'!Material</vt:lpstr>
      <vt:lpstr>Material</vt:lpstr>
      <vt:lpstr>POL!Motor_reductor</vt:lpstr>
      <vt:lpstr>RUS!Motor_reductor</vt:lpstr>
      <vt:lpstr>UA!Motor_reductor</vt:lpstr>
      <vt:lpstr>'US ENG'!Motor_reductor</vt:lpstr>
      <vt:lpstr>Motor_reductor</vt:lpstr>
      <vt:lpstr>Dewatering!Screen_type</vt:lpstr>
      <vt:lpstr>POL!Screen_type</vt:lpstr>
      <vt:lpstr>RUS!Screen_type</vt:lpstr>
      <vt:lpstr>UA!Screen_type</vt:lpstr>
      <vt:lpstr>'US ENG'!Screen_type</vt:lpstr>
      <vt:lpstr>Screen_type</vt:lpstr>
      <vt:lpstr>Dewatering!WW_feeding</vt:lpstr>
      <vt:lpstr>POL!WW_feeding</vt:lpstr>
      <vt:lpstr>RUS!WW_feeding</vt:lpstr>
      <vt:lpstr>UA!WW_feeding</vt:lpstr>
      <vt:lpstr>'US ENG'!WW_feeding</vt:lpstr>
      <vt:lpstr>WW_feeding</vt:lpstr>
      <vt:lpstr>Dewatering!WW_type</vt:lpstr>
      <vt:lpstr>POL!WW_type</vt:lpstr>
      <vt:lpstr>RUS!WW_type</vt:lpstr>
      <vt:lpstr>UA!WW_type</vt:lpstr>
      <vt:lpstr>'US ENG'!WW_type</vt:lpstr>
      <vt:lpstr>WW_type</vt:lpstr>
      <vt:lpstr>POL!Yes_No</vt:lpstr>
      <vt:lpstr>'US ENG'!Yes_No</vt:lpstr>
      <vt:lpstr>Yes_No</vt:lpstr>
      <vt:lpstr>Dewatering!Область_печати</vt:lpstr>
      <vt:lpstr>ENG!Область_печати</vt:lpstr>
      <vt:lpstr>POL!Область_печати</vt:lpstr>
      <vt:lpstr>RUS!Область_печати</vt:lpstr>
      <vt:lpstr>UA!Область_печати</vt:lpstr>
      <vt:lpstr>'US ENG'!Область_печати</vt:lpstr>
      <vt:lpstr>POL!ШУ</vt:lpstr>
      <vt:lpstr>'US ENG'!ШУ</vt:lpstr>
      <vt:lpstr>ШУ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AlaKir</dc:creator>
  <cp:lastModifiedBy>AdminW</cp:lastModifiedBy>
  <cp:lastPrinted>2015-03-02T14:23:55Z</cp:lastPrinted>
  <dcterms:created xsi:type="dcterms:W3CDTF">2015-02-12T07:11:34Z</dcterms:created>
  <dcterms:modified xsi:type="dcterms:W3CDTF">2023-06-21T13:30:34Z</dcterms:modified>
</cp:coreProperties>
</file>